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Analizy" sheetId="2" state="visible" r:id="rId2"/>
    <sheet name="Opis" sheetId="3" state="visible" r:id="rId3"/>
  </sheets>
  <calcPr fullCalcOnLoad="1"/>
</workbook>
</file>

<file path=xl/sharedStrings.xml><?xml version="1.0" encoding="utf-8"?>
<sst xmlns="http://schemas.openxmlformats.org/spreadsheetml/2006/main" count="186" uniqueCount="186">
  <si>
    <t xml:space="preserve">id</t>
  </si>
  <si>
    <t xml:space="preserve">praca</t>
  </si>
  <si>
    <t xml:space="preserve">sen_h</t>
  </si>
  <si>
    <t xml:space="preserve">pomoc</t>
  </si>
  <si>
    <t xml:space="preserve">str_1</t>
  </si>
  <si>
    <t xml:space="preserve">str_2</t>
  </si>
  <si>
    <t xml:space="preserve">str_3</t>
  </si>
  <si>
    <t xml:space="preserve">str_4</t>
  </si>
  <si>
    <t xml:space="preserve">stres</t>
  </si>
  <si>
    <t xml:space="preserve">ranga_sen</t>
  </si>
  <si>
    <t xml:space="preserve">ranga_stres</t>
  </si>
  <si>
    <t xml:space="preserve">Analiza statystyczna w Excelu – przykład (dane symulowane, N = 60)</t>
  </si>
  <si>
    <t xml:space="preserve">Kolumna B: wynik formuły. Kolumna C: ta sama formuła w polskiej wersji Excela. Kolumna D: wynik tej samej analizy policzony w R (do porównania).</t>
  </si>
  <si>
    <t xml:space="preserve">Statystyka</t>
  </si>
  <si>
    <t xml:space="preserve">Wynik (formuła)</t>
  </si>
  <si>
    <t xml:space="preserve">Formuła w polskim Excelu</t>
  </si>
  <si>
    <t xml:space="preserve">Wynik w R</t>
  </si>
  <si>
    <t xml:space="preserve">Uwagi</t>
  </si>
  <si>
    <t xml:space="preserve">1. Statystyki opisowe: stres (średnia 4 pozycji, skala 1–5)</t>
  </si>
  <si>
    <t xml:space="preserve">N (cała próba)</t>
  </si>
  <si>
    <t xml:space="preserve">=ILE.LICZB(Dane!I2:I61)</t>
  </si>
  <si>
    <t xml:space="preserve"/>
  </si>
  <si>
    <t xml:space="preserve">M</t>
  </si>
  <si>
    <t xml:space="preserve">=ŚREDNIA(Dane!I2:I61)</t>
  </si>
  <si>
    <t xml:space="preserve">SD (próbkowe)</t>
  </si>
  <si>
    <t xml:space="preserve">=ODCH.STANDARD.PRÓBKI(Dane!I2:I61)</t>
  </si>
  <si>
    <t xml:space="preserve">Mediana</t>
  </si>
  <si>
    <t xml:space="preserve">=MEDIANA(Dane!I2:I61)</t>
  </si>
  <si>
    <t xml:space="preserve">Q1 – KWARTYL.PRZEDZ.ZAMK</t>
  </si>
  <si>
    <t xml:space="preserve">=KWARTYL.PRZEDZ.ZAMK(Dane!I2:I61;1)</t>
  </si>
  <si>
    <t xml:space="preserve">R: quantile(type = 7)</t>
  </si>
  <si>
    <t xml:space="preserve">Q3 – KWARTYL.PRZEDZ.ZAMK</t>
  </si>
  <si>
    <t xml:space="preserve">=KWARTYL.PRZEDZ.ZAMK(Dane!I2:I61;3)</t>
  </si>
  <si>
    <t xml:space="preserve">Q1 – KWARTYL.PRZEDZ.OTW</t>
  </si>
  <si>
    <t xml:space="preserve">=KWARTYL.PRZEDZ.OTW(Dane!I2:I61;1)</t>
  </si>
  <si>
    <t xml:space="preserve">R: quantile(type = 6)</t>
  </si>
  <si>
    <t xml:space="preserve">Q3 – KWARTYL.PRZEDZ.OTW</t>
  </si>
  <si>
    <t xml:space="preserve">=KWARTYL.PRZEDZ.OTW(Dane!I2:I61;3)</t>
  </si>
  <si>
    <t xml:space="preserve">Minimum</t>
  </si>
  <si>
    <t xml:space="preserve">=MIN(Dane!I2:I61)</t>
  </si>
  <si>
    <t xml:space="preserve">Maksimum</t>
  </si>
  <si>
    <t xml:space="preserve">=MAX(Dane!I2:I61)</t>
  </si>
  <si>
    <t xml:space="preserve">Skośność</t>
  </si>
  <si>
    <t xml:space="preserve">=SKOŚNOŚĆ(Dane!I2:I61)</t>
  </si>
  <si>
    <t xml:space="preserve">Kurtoza (nadwyżka)</t>
  </si>
  <si>
    <t xml:space="preserve">=KURTOZA(Dane!I2:I61)</t>
  </si>
  <si>
    <t xml:space="preserve">n – pracujący (praca = 1)</t>
  </si>
  <si>
    <t xml:space="preserve">=LICZ.JEŻELI(Dane!B2:B61;1)</t>
  </si>
  <si>
    <t xml:space="preserve">n – niepracujący (praca = 0)</t>
  </si>
  <si>
    <t xml:space="preserve">=LICZ.JEŻELI(Dane!B2:B61;0)</t>
  </si>
  <si>
    <t xml:space="preserve">M – pracujący</t>
  </si>
  <si>
    <t xml:space="preserve">=ŚREDNIA.JEŻELI(Dane!B2:B61;1;Dane!I2:I61)</t>
  </si>
  <si>
    <t xml:space="preserve">M – niepracujący</t>
  </si>
  <si>
    <t xml:space="preserve">=ŚREDNIA.JEŻELI(Dane!B2:B61;0;Dane!I2:I61)</t>
  </si>
  <si>
    <t xml:space="preserve">SD – pracujący (wiersze 2–25)</t>
  </si>
  <si>
    <t xml:space="preserve">=ODCH.STANDARD.PRÓBKI(Dane!I2:I25)</t>
  </si>
  <si>
    <t xml:space="preserve">SD – niepracujący (wiersze 26–61)</t>
  </si>
  <si>
    <t xml:space="preserve">=ODCH.STANDARD.PRÓBKI(Dane!I26:I61)</t>
  </si>
  <si>
    <t xml:space="preserve">Q3 – pracujący – KWARTYL.PRZEDZ.ZAMK</t>
  </si>
  <si>
    <t xml:space="preserve">=KWARTYL.PRZEDZ.ZAMK(Dane!I2:I25;3)</t>
  </si>
  <si>
    <t xml:space="preserve">Q3 – pracujący – KWARTYL.PRZEDZ.OTW</t>
  </si>
  <si>
    <t xml:space="preserve">=KWARTYL.PRZEDZ.OTW(Dane!I2:I25;3)</t>
  </si>
  <si>
    <t xml:space="preserve">2. Test t dla prób niezależnych: stres pracujących i niepracujących</t>
  </si>
  <si>
    <t xml:space="preserve">p – test t Studenta (typ 2)</t>
  </si>
  <si>
    <t xml:space="preserve">=T.TEST(Dane!I2:I25;Dane!I26:I61;2;2)</t>
  </si>
  <si>
    <t xml:space="preserve">równe wariancje</t>
  </si>
  <si>
    <t xml:space="preserve">p – test t Welcha (typ 3)</t>
  </si>
  <si>
    <t xml:space="preserve">=T.TEST(Dane!I2:I25;Dane!I26:I61;2;3)</t>
  </si>
  <si>
    <t xml:space="preserve">nierówne wariancje – wybór domyślny</t>
  </si>
  <si>
    <t xml:space="preserve">Różnica średnich</t>
  </si>
  <si>
    <t xml:space="preserve">=B20-B21</t>
  </si>
  <si>
    <t xml:space="preserve">SE różnicy (Welch)</t>
  </si>
  <si>
    <t xml:space="preserve">=PIERWIASTEK(B22^2/B18+B23^2/B19)</t>
  </si>
  <si>
    <t xml:space="preserve">t Welcha</t>
  </si>
  <si>
    <t xml:space="preserve">=B29/B30</t>
  </si>
  <si>
    <t xml:space="preserve">df Welcha (Welch–Satterthwaite)</t>
  </si>
  <si>
    <t xml:space="preserve">=(B22^2/B18+B23^2/B19)^2/((B22^2/B18)^2/(B18-1)+(B23^2/B19)^2/(B19-1))</t>
  </si>
  <si>
    <t xml:space="preserve">t krytyczne (95%)</t>
  </si>
  <si>
    <t xml:space="preserve">=ROZKŁ.T.ODWR.DS(0,05;B32)</t>
  </si>
  <si>
    <t xml:space="preserve">funkcja obcina df do liczby całkowitej</t>
  </si>
  <si>
    <t xml:space="preserve">95% CI różnicy – dolna granica</t>
  </si>
  <si>
    <t xml:space="preserve">=B29-B33*B30</t>
  </si>
  <si>
    <t xml:space="preserve">95% CI różnicy – górna granica</t>
  </si>
  <si>
    <t xml:space="preserve">=B29+B33*B30</t>
  </si>
  <si>
    <t xml:space="preserve">SD łączne</t>
  </si>
  <si>
    <t xml:space="preserve">=PIERWIASTEK(((B18-1)*B22^2+(B19-1)*B23^2)/(B18+B19-2))</t>
  </si>
  <si>
    <t xml:space="preserve">d Cohena</t>
  </si>
  <si>
    <t xml:space="preserve">=B29/B36</t>
  </si>
  <si>
    <t xml:space="preserve">bez przedziału ufności</t>
  </si>
  <si>
    <t xml:space="preserve">t Studenta (dla porównania)</t>
  </si>
  <si>
    <t xml:space="preserve">=B29/(B36*PIERWIASTEK(1/B18+1/B19))</t>
  </si>
  <si>
    <t xml:space="preserve">df Studenta</t>
  </si>
  <si>
    <t xml:space="preserve">=B18+B19-2</t>
  </si>
  <si>
    <t xml:space="preserve">3. Chi-kwadrat: praca × pomoc psychologiczna (tabele w kolumnach G–J)</t>
  </si>
  <si>
    <t xml:space="preserve">p – CHI.TEST</t>
  </si>
  <si>
    <t xml:space="preserve">=CHI.TEST(H5:I6;H11:I12)</t>
  </si>
  <si>
    <t xml:space="preserve">bez poprawki Yatesa</t>
  </si>
  <si>
    <t xml:space="preserve">χ² (suma (O − E)²/E)</t>
  </si>
  <si>
    <t xml:space="preserve">=SUMA.ILOCZYNÓW((H5:I6-H11:I12)^2/H11:I12)</t>
  </si>
  <si>
    <t xml:space="preserve">df</t>
  </si>
  <si>
    <t xml:space="preserve">=(2-1)*(2-1)</t>
  </si>
  <si>
    <t xml:space="preserve">p z χ² (sprawdzenie)</t>
  </si>
  <si>
    <t xml:space="preserve">=ROZKŁ.CHI.PS(B42;B43)</t>
  </si>
  <si>
    <t xml:space="preserve">Najmniejsza liczebność oczekiwana</t>
  </si>
  <si>
    <t xml:space="preserve">=MIN(H11:I12)</t>
  </si>
  <si>
    <t xml:space="preserve">&lt; 5: potrzebny test dokładny Fishera</t>
  </si>
  <si>
    <t xml:space="preserve">φ (|phi|)</t>
  </si>
  <si>
    <t xml:space="preserve">=PIERWIASTEK(B42/J7)</t>
  </si>
  <si>
    <t xml:space="preserve">p z poprawką Yatesa</t>
  </si>
  <si>
    <t xml:space="preserve">– (brak funkcji)</t>
  </si>
  <si>
    <t xml:space="preserve">brak funkcji w Excelu – wynik z R</t>
  </si>
  <si>
    <t xml:space="preserve">p – test dokładny Fishera</t>
  </si>
  <si>
    <t xml:space="preserve">4. Korelacja: sen (godziny) i stres</t>
  </si>
  <si>
    <t xml:space="preserve">r Pearsona</t>
  </si>
  <si>
    <t xml:space="preserve">=WSP.KORELACJI(Dane!C2:C61;Dane!I2:I61)</t>
  </si>
  <si>
    <t xml:space="preserve">n par</t>
  </si>
  <si>
    <t xml:space="preserve">=ILE.LICZB(Dane!C2:C61)</t>
  </si>
  <si>
    <t xml:space="preserve">t dla r</t>
  </si>
  <si>
    <t xml:space="preserve">=B50*PIERWIASTEK(B51-2)/PIERWIASTEK(1-B50^2)</t>
  </si>
  <si>
    <t xml:space="preserve">p dla r (dwustronne)</t>
  </si>
  <si>
    <t xml:space="preserve">=ROZKŁ.T.DS(MODUŁ.LICZBY(B52);B51-2)</t>
  </si>
  <si>
    <t xml:space="preserve">ρ Spearmana (r z rang)</t>
  </si>
  <si>
    <t xml:space="preserve">=WSP.KORELACJI(Dane!J2:J61;Dane!K2:K61)</t>
  </si>
  <si>
    <t xml:space="preserve">rangi: POZYCJA.ŚR w kolumnach J–K</t>
  </si>
  <si>
    <t xml:space="preserve">5. Regresja liniowa: stres ~ praca + sen_h (REGLINP)</t>
  </si>
  <si>
    <t xml:space="preserve">Stała (b0)</t>
  </si>
  <si>
    <t xml:space="preserve">=INDEKS(REGLINP(Dane!I2:I61;Dane!B2:C61;PRAWDA;PRAWDA);1;3)</t>
  </si>
  <si>
    <t xml:space="preserve">b – praca</t>
  </si>
  <si>
    <t xml:space="preserve">=INDEKS(REGLINP(Dane!I2:I61;Dane!B2:C61;PRAWDA;PRAWDA);1;2)</t>
  </si>
  <si>
    <t xml:space="preserve">b – sen_h</t>
  </si>
  <si>
    <t xml:space="preserve">=INDEKS(REGLINP(Dane!I2:I61;Dane!B2:C61;PRAWDA;PRAWDA);1;1)</t>
  </si>
  <si>
    <t xml:space="preserve">SE stałej</t>
  </si>
  <si>
    <t xml:space="preserve">=INDEKS(REGLINP(Dane!I2:I61;Dane!B2:C61;PRAWDA;PRAWDA);2;3)</t>
  </si>
  <si>
    <t xml:space="preserve">SE – praca</t>
  </si>
  <si>
    <t xml:space="preserve">=INDEKS(REGLINP(Dane!I2:I61;Dane!B2:C61;PRAWDA;PRAWDA);2;2)</t>
  </si>
  <si>
    <t xml:space="preserve">SE – sen_h</t>
  </si>
  <si>
    <t xml:space="preserve">=INDEKS(REGLINP(Dane!I2:I61;Dane!B2:C61;PRAWDA;PRAWDA);2;1)</t>
  </si>
  <si>
    <t xml:space="preserve">R²</t>
  </si>
  <si>
    <t xml:space="preserve">=INDEKS(REGLINP(Dane!I2:I61;Dane!B2:C61;PRAWDA;PRAWDA);3;1)</t>
  </si>
  <si>
    <t xml:space="preserve">F</t>
  </si>
  <si>
    <t xml:space="preserve">=INDEKS(REGLINP(Dane!I2:I61;Dane!B2:C61;PRAWDA;PRAWDA);4;1)</t>
  </si>
  <si>
    <t xml:space="preserve">df reszt</t>
  </si>
  <si>
    <t xml:space="preserve">=INDEKS(REGLINP(Dane!I2:I61;Dane!B2:C61;PRAWDA;PRAWDA);4;2)</t>
  </si>
  <si>
    <t xml:space="preserve">p dla F</t>
  </si>
  <si>
    <t xml:space="preserve">=ROZKŁ.F.PS(B63;2;B64)</t>
  </si>
  <si>
    <t xml:space="preserve">t – praca</t>
  </si>
  <si>
    <t xml:space="preserve">=B57/B60</t>
  </si>
  <si>
    <t xml:space="preserve">p – praca</t>
  </si>
  <si>
    <t xml:space="preserve">=ROZKŁ.T.DS(MODUŁ.LICZBY(B66);B64)</t>
  </si>
  <si>
    <t xml:space="preserve">t – sen_h</t>
  </si>
  <si>
    <t xml:space="preserve">=B58/B61</t>
  </si>
  <si>
    <t xml:space="preserve">p – sen_h</t>
  </si>
  <si>
    <t xml:space="preserve">=ROZKŁ.T.DS(MODUŁ.LICZBY(B68);B64)</t>
  </si>
  <si>
    <t xml:space="preserve">6. Alfa Cronbacha: 4 pozycje skali stresu</t>
  </si>
  <si>
    <t xml:space="preserve">Wariancja str_1</t>
  </si>
  <si>
    <t xml:space="preserve">=WARIANCJA.PRÓBKI(Dane!E2:E61)</t>
  </si>
  <si>
    <t xml:space="preserve">Wariancja str_2</t>
  </si>
  <si>
    <t xml:space="preserve">=WARIANCJA.PRÓBKI(Dane!F2:F61)</t>
  </si>
  <si>
    <t xml:space="preserve">Wariancja str_3</t>
  </si>
  <si>
    <t xml:space="preserve">=WARIANCJA.PRÓBKI(Dane!G2:G61)</t>
  </si>
  <si>
    <t xml:space="preserve">Wariancja str_4</t>
  </si>
  <si>
    <t xml:space="preserve">=WARIANCJA.PRÓBKI(Dane!H2:H61)</t>
  </si>
  <si>
    <t xml:space="preserve">Wariancja sumy 4 pozycji</t>
  </si>
  <si>
    <t xml:space="preserve">=WARIANCJA.PRÓBKI(Dane!I2:I61)*16</t>
  </si>
  <si>
    <t xml:space="preserve">stres to średnia, więc suma = 4 × średnia</t>
  </si>
  <si>
    <t xml:space="preserve">α Cronbacha</t>
  </si>
  <si>
    <t xml:space="preserve">=4/3*(1-SUMA(B71;B72;B73;B74)/B75)</t>
  </si>
  <si>
    <t xml:space="preserve">Liczebności obserwowane</t>
  </si>
  <si>
    <t xml:space="preserve">pomoc = 0 (nie)</t>
  </si>
  <si>
    <t xml:space="preserve">pomoc = 1 (tak)</t>
  </si>
  <si>
    <t xml:space="preserve">Razem</t>
  </si>
  <si>
    <t xml:space="preserve">pracujący</t>
  </si>
  <si>
    <t xml:space="preserve">niepracujący</t>
  </si>
  <si>
    <t xml:space="preserve">Liczebności oczekiwane (suma wiersza × suma kolumny / N)</t>
  </si>
  <si>
    <t xml:space="preserve">Przykład formuły w polskim Excelu: =LICZ.WARUNKI(Dane!$B$2:$B$61;1;Dane!$D$2:$D$61;0)</t>
  </si>
  <si>
    <t xml:space="preserve">Plik do wpisu: Analiza statystyczna w Excelu – co da się zrobić, a czego nie (metodolog.pl).</t>
  </si>
  <si>
    <t xml:space="preserve">Dane są symulowane (60 osób) i służą wyłącznie do ćwiczeń.</t>
  </si>
  <si>
    <t xml:space="preserve">Zmienne w arkuszu Dane:</t>
  </si>
  <si>
    <t xml:space="preserve">id – numer osoby; praca – praca zarobkowa (1 = tak, 0 = nie); sen_h – przeciętna liczba godzin snu;</t>
  </si>
  <si>
    <t xml:space="preserve">pomoc – korzystanie z pomocy psychologicznej w ostatnim roku (1 = tak, 0 = nie); str_1–str_4 – pozycje skali stresu (1–5);</t>
  </si>
  <si>
    <t xml:space="preserve">stres – średnia z 4 pozycji (formuła); ranga_sen, ranga_stres – rangi do korelacji Spearmana (formuły POZYCJA.ŚR).</t>
  </si>
  <si>
    <t xml:space="preserve">Wiersze są posortowane według zmiennej praca: 2–25 pracujący, 26–61 niepracujący (funkcja T.TEST potrzebuje dwóch zakresów).</t>
  </si>
  <si>
    <t xml:space="preserve">Arkusz Analizy: kolumna B liczy formułami, kolumna C pokazuje te same formuły w polskiej wersji Excela,</t>
  </si>
  <si>
    <t xml:space="preserve">a kolumna D – wyniki tej samej analizy z R. Różnice w dalszych miejscach po przecinku wynikają z zaokrągleń w wyświetlaniu.</t>
  </si>
  <si>
    <t xml:space="preserve">Wyniki oznaczone 'brak funkcji w Excelu' policzono tylko w R.</t>
  </si>
  <si>
    <t xml:space="preserve">Kolumna stres jest formułą, bo to plik analizy. W pliku z danymi surowymi trzymaj same odpowiedzi.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</si>
</sst>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"/>
    <numFmt numFmtId="167" formatCode="0.0000"/>
    <numFmt numFmtId="168" formatCode="0.0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3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66" fontId="2" fillId="0" borderId="0" xfId="0" applyFont="1" applyNumberFormat="1"/>
    <xf numFmtId="0" fontId="3" fillId="0" borderId="0" xfId="0" applyFont="1"/>
    <xf numFmtId="0" fontId="1" fillId="0" borderId="0" xfId="0" applyFont="1"/>
    <xf numFmtId="167" fontId="2" fillId="0" borderId="0" xfId="0" applyFont="1" applyNumberFormat="1"/>
    <xf numFmtId="168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/Relationships>
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/Relationships>
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5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7.71" hidden="0" customWidth="1"/>
    <col min="8" max="8" width="7.71" hidden="0" customWidth="1"/>
    <col min="9" max="9" width="8.71" hidden="0" customWidth="1"/>
    <col min="10" max="10" width="11.71" hidden="0" customWidth="1"/>
    <col min="11" max="11" width="12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n">
        <v>1</v>
      </c>
      <c r="B2" t="n">
        <v>1</v>
      </c>
      <c r="C2" t="n">
        <v>6.5</v>
      </c>
      <c r="D2" t="n">
        <v>0</v>
      </c>
      <c r="E2" t="n">
        <v>2</v>
      </c>
      <c r="F2" t="n">
        <v>2</v>
      </c>
      <c r="G2" t="n">
        <v>3</v>
      </c>
      <c r="H2" t="n">
        <v>3</v>
      </c>
      <c r="I2" s="2" t="str">
        <f>AVERAGE(E2:H2)</f>
      </c>
      <c r="J2" t="str">
        <f>_xlfn.RANK.AVG(C2,$C$2:$C$61,1)</f>
      </c>
      <c r="K2" t="str">
        <f>_xlfn.RANK.AVG(I2,$I$2:$I$61,1)</f>
      </c>
    </row>
    <row r="3">
      <c r="A3" t="n">
        <v>2</v>
      </c>
      <c r="B3" t="n">
        <v>1</v>
      </c>
      <c r="C3" t="n">
        <v>5.5</v>
      </c>
      <c r="D3" t="n">
        <v>1</v>
      </c>
      <c r="E3" t="n">
        <v>4</v>
      </c>
      <c r="F3" t="n">
        <v>5</v>
      </c>
      <c r="G3" t="n">
        <v>5</v>
      </c>
      <c r="H3" t="n">
        <v>5</v>
      </c>
      <c r="I3" s="2" t="str">
        <f>AVERAGE(E3:H3)</f>
      </c>
      <c r="J3" t="str">
        <f>_xlfn.RANK.AVG(C3,$C$2:$C$61,1)</f>
      </c>
      <c r="K3" t="str">
        <f>_xlfn.RANK.AVG(I3,$I$2:$I$61,1)</f>
      </c>
    </row>
    <row r="4">
      <c r="A4" t="n">
        <v>3</v>
      </c>
      <c r="B4" t="n">
        <v>1</v>
      </c>
      <c r="C4" t="n">
        <v>7.5</v>
      </c>
      <c r="D4" t="n">
        <v>0</v>
      </c>
      <c r="E4" t="n">
        <v>2</v>
      </c>
      <c r="F4" t="n">
        <v>3</v>
      </c>
      <c r="G4" t="n">
        <v>3</v>
      </c>
      <c r="H4" t="n">
        <v>3</v>
      </c>
      <c r="I4" s="2" t="str">
        <f>AVERAGE(E4:H4)</f>
      </c>
      <c r="J4" t="str">
        <f>_xlfn.RANK.AVG(C4,$C$2:$C$61,1)</f>
      </c>
      <c r="K4" t="str">
        <f>_xlfn.RANK.AVG(I4,$I$2:$I$61,1)</f>
      </c>
    </row>
    <row r="5">
      <c r="A5" t="n">
        <v>4</v>
      </c>
      <c r="B5" t="n">
        <v>1</v>
      </c>
      <c r="C5" t="n">
        <v>7</v>
      </c>
      <c r="D5" t="n">
        <v>0</v>
      </c>
      <c r="E5" t="n">
        <v>2</v>
      </c>
      <c r="F5" t="n">
        <v>3</v>
      </c>
      <c r="G5" t="n">
        <v>3</v>
      </c>
      <c r="H5" t="n">
        <v>3</v>
      </c>
      <c r="I5" s="2" t="str">
        <f>AVERAGE(E5:H5)</f>
      </c>
      <c r="J5" t="str">
        <f>_xlfn.RANK.AVG(C5,$C$2:$C$61,1)</f>
      </c>
      <c r="K5" t="str">
        <f>_xlfn.RANK.AVG(I5,$I$2:$I$61,1)</f>
      </c>
    </row>
    <row r="6">
      <c r="A6" t="n">
        <v>5</v>
      </c>
      <c r="B6" t="n">
        <v>1</v>
      </c>
      <c r="C6" t="n">
        <v>6</v>
      </c>
      <c r="D6" t="n">
        <v>1</v>
      </c>
      <c r="E6" t="n">
        <v>3</v>
      </c>
      <c r="F6" t="n">
        <v>5</v>
      </c>
      <c r="G6" t="n">
        <v>3</v>
      </c>
      <c r="H6" t="n">
        <v>4</v>
      </c>
      <c r="I6" s="2" t="str">
        <f>AVERAGE(E6:H6)</f>
      </c>
      <c r="J6" t="str">
        <f>_xlfn.RANK.AVG(C6,$C$2:$C$61,1)</f>
      </c>
      <c r="K6" t="str">
        <f>_xlfn.RANK.AVG(I6,$I$2:$I$61,1)</f>
      </c>
    </row>
    <row r="7">
      <c r="A7" t="n">
        <v>6</v>
      </c>
      <c r="B7" t="n">
        <v>1</v>
      </c>
      <c r="C7" t="n">
        <v>5.5</v>
      </c>
      <c r="D7" t="n">
        <v>0</v>
      </c>
      <c r="E7" t="n">
        <v>3</v>
      </c>
      <c r="F7" t="n">
        <v>3</v>
      </c>
      <c r="G7" t="n">
        <v>4</v>
      </c>
      <c r="H7" t="n">
        <v>4</v>
      </c>
      <c r="I7" s="2" t="str">
        <f>AVERAGE(E7:H7)</f>
      </c>
      <c r="J7" t="str">
        <f>_xlfn.RANK.AVG(C7,$C$2:$C$61,1)</f>
      </c>
      <c r="K7" t="str">
        <f>_xlfn.RANK.AVG(I7,$I$2:$I$61,1)</f>
      </c>
    </row>
    <row r="8">
      <c r="A8" t="n">
        <v>7</v>
      </c>
      <c r="B8" t="n">
        <v>1</v>
      </c>
      <c r="C8" t="n">
        <v>7</v>
      </c>
      <c r="D8" t="n">
        <v>0</v>
      </c>
      <c r="E8" t="n">
        <v>4</v>
      </c>
      <c r="F8" t="n">
        <v>4</v>
      </c>
      <c r="G8" t="n">
        <v>3</v>
      </c>
      <c r="H8" t="n">
        <v>3</v>
      </c>
      <c r="I8" s="2" t="str">
        <f>AVERAGE(E8:H8)</f>
      </c>
      <c r="J8" t="str">
        <f>_xlfn.RANK.AVG(C8,$C$2:$C$61,1)</f>
      </c>
      <c r="K8" t="str">
        <f>_xlfn.RANK.AVG(I8,$I$2:$I$61,1)</f>
      </c>
    </row>
    <row r="9">
      <c r="A9" t="n">
        <v>8</v>
      </c>
      <c r="B9" t="n">
        <v>1</v>
      </c>
      <c r="C9" t="n">
        <v>6</v>
      </c>
      <c r="D9" t="n">
        <v>0</v>
      </c>
      <c r="E9" t="n">
        <v>4</v>
      </c>
      <c r="F9" t="n">
        <v>4</v>
      </c>
      <c r="G9" t="n">
        <v>4</v>
      </c>
      <c r="H9" t="n">
        <v>4</v>
      </c>
      <c r="I9" s="2" t="str">
        <f>AVERAGE(E9:H9)</f>
      </c>
      <c r="J9" t="str">
        <f>_xlfn.RANK.AVG(C9,$C$2:$C$61,1)</f>
      </c>
      <c r="K9" t="str">
        <f>_xlfn.RANK.AVG(I9,$I$2:$I$61,1)</f>
      </c>
    </row>
    <row r="10">
      <c r="A10" t="n">
        <v>9</v>
      </c>
      <c r="B10" t="n">
        <v>1</v>
      </c>
      <c r="C10" t="n">
        <v>8</v>
      </c>
      <c r="D10" t="n">
        <v>1</v>
      </c>
      <c r="E10" t="n">
        <v>2</v>
      </c>
      <c r="F10" t="n">
        <v>2</v>
      </c>
      <c r="G10" t="n">
        <v>3</v>
      </c>
      <c r="H10" t="n">
        <v>2</v>
      </c>
      <c r="I10" s="2" t="str">
        <f>AVERAGE(E10:H10)</f>
      </c>
      <c r="J10" t="str">
        <f>_xlfn.RANK.AVG(C10,$C$2:$C$61,1)</f>
      </c>
      <c r="K10" t="str">
        <f>_xlfn.RANK.AVG(I10,$I$2:$I$61,1)</f>
      </c>
    </row>
    <row r="11">
      <c r="A11" t="n">
        <v>10</v>
      </c>
      <c r="B11" t="n">
        <v>1</v>
      </c>
      <c r="C11" t="n">
        <v>7</v>
      </c>
      <c r="D11" t="n">
        <v>0</v>
      </c>
      <c r="E11" t="n">
        <v>3</v>
      </c>
      <c r="F11" t="n">
        <v>3</v>
      </c>
      <c r="G11" t="n">
        <v>3</v>
      </c>
      <c r="H11" t="n">
        <v>4</v>
      </c>
      <c r="I11" s="2" t="str">
        <f>AVERAGE(E11:H11)</f>
      </c>
      <c r="J11" t="str">
        <f>_xlfn.RANK.AVG(C11,$C$2:$C$61,1)</f>
      </c>
      <c r="K11" t="str">
        <f>_xlfn.RANK.AVG(I11,$I$2:$I$61,1)</f>
      </c>
    </row>
    <row r="12">
      <c r="A12" t="n">
        <v>11</v>
      </c>
      <c r="B12" t="n">
        <v>1</v>
      </c>
      <c r="C12" t="n">
        <v>7</v>
      </c>
      <c r="D12" t="n">
        <v>0</v>
      </c>
      <c r="E12" t="n">
        <v>2</v>
      </c>
      <c r="F12" t="n">
        <v>2</v>
      </c>
      <c r="G12" t="n">
        <v>3</v>
      </c>
      <c r="H12" t="n">
        <v>2</v>
      </c>
      <c r="I12" s="2" t="str">
        <f>AVERAGE(E12:H12)</f>
      </c>
      <c r="J12" t="str">
        <f>_xlfn.RANK.AVG(C12,$C$2:$C$61,1)</f>
      </c>
      <c r="K12" t="str">
        <f>_xlfn.RANK.AVG(I12,$I$2:$I$61,1)</f>
      </c>
    </row>
    <row r="13">
      <c r="A13" t="n">
        <v>12</v>
      </c>
      <c r="B13" t="n">
        <v>1</v>
      </c>
      <c r="C13" t="n">
        <v>5.5</v>
      </c>
      <c r="D13" t="n">
        <v>0</v>
      </c>
      <c r="E13" t="n">
        <v>3</v>
      </c>
      <c r="F13" t="n">
        <v>4</v>
      </c>
      <c r="G13" t="n">
        <v>3</v>
      </c>
      <c r="H13" t="n">
        <v>3</v>
      </c>
      <c r="I13" s="2" t="str">
        <f>AVERAGE(E13:H13)</f>
      </c>
      <c r="J13" t="str">
        <f>_xlfn.RANK.AVG(C13,$C$2:$C$61,1)</f>
      </c>
      <c r="K13" t="str">
        <f>_xlfn.RANK.AVG(I13,$I$2:$I$61,1)</f>
      </c>
    </row>
    <row r="14">
      <c r="A14" t="n">
        <v>13</v>
      </c>
      <c r="B14" t="n">
        <v>1</v>
      </c>
      <c r="C14" t="n">
        <v>7</v>
      </c>
      <c r="D14" t="n">
        <v>0</v>
      </c>
      <c r="E14" t="n">
        <v>5</v>
      </c>
      <c r="F14" t="n">
        <v>5</v>
      </c>
      <c r="G14" t="n">
        <v>5</v>
      </c>
      <c r="H14" t="n">
        <v>5</v>
      </c>
      <c r="I14" s="2" t="str">
        <f>AVERAGE(E14:H14)</f>
      </c>
      <c r="J14" t="str">
        <f>_xlfn.RANK.AVG(C14,$C$2:$C$61,1)</f>
      </c>
      <c r="K14" t="str">
        <f>_xlfn.RANK.AVG(I14,$I$2:$I$61,1)</f>
      </c>
    </row>
    <row r="15">
      <c r="A15" t="n">
        <v>14</v>
      </c>
      <c r="B15" t="n">
        <v>1</v>
      </c>
      <c r="C15" t="n">
        <v>6.5</v>
      </c>
      <c r="D15" t="n">
        <v>1</v>
      </c>
      <c r="E15" t="n">
        <v>3</v>
      </c>
      <c r="F15" t="n">
        <v>3</v>
      </c>
      <c r="G15" t="n">
        <v>4</v>
      </c>
      <c r="H15" t="n">
        <v>4</v>
      </c>
      <c r="I15" s="2" t="str">
        <f>AVERAGE(E15:H15)</f>
      </c>
      <c r="J15" t="str">
        <f>_xlfn.RANK.AVG(C15,$C$2:$C$61,1)</f>
      </c>
      <c r="K15" t="str">
        <f>_xlfn.RANK.AVG(I15,$I$2:$I$61,1)</f>
      </c>
    </row>
    <row r="16">
      <c r="A16" t="n">
        <v>15</v>
      </c>
      <c r="B16" t="n">
        <v>1</v>
      </c>
      <c r="C16" t="n">
        <v>7</v>
      </c>
      <c r="D16" t="n">
        <v>0</v>
      </c>
      <c r="E16" t="n">
        <v>3</v>
      </c>
      <c r="F16" t="n">
        <v>2</v>
      </c>
      <c r="G16" t="n">
        <v>3</v>
      </c>
      <c r="H16" t="n">
        <v>3</v>
      </c>
      <c r="I16" s="2" t="str">
        <f>AVERAGE(E16:H16)</f>
      </c>
      <c r="J16" t="str">
        <f>_xlfn.RANK.AVG(C16,$C$2:$C$61,1)</f>
      </c>
      <c r="K16" t="str">
        <f>_xlfn.RANK.AVG(I16,$I$2:$I$61,1)</f>
      </c>
    </row>
    <row r="17">
      <c r="A17" t="n">
        <v>16</v>
      </c>
      <c r="B17" t="n">
        <v>1</v>
      </c>
      <c r="C17" t="n">
        <v>8</v>
      </c>
      <c r="D17" t="n">
        <v>0</v>
      </c>
      <c r="E17" t="n">
        <v>3</v>
      </c>
      <c r="F17" t="n">
        <v>3</v>
      </c>
      <c r="G17" t="n">
        <v>3</v>
      </c>
      <c r="H17" t="n">
        <v>3</v>
      </c>
      <c r="I17" s="2" t="str">
        <f>AVERAGE(E17:H17)</f>
      </c>
      <c r="J17" t="str">
        <f>_xlfn.RANK.AVG(C17,$C$2:$C$61,1)</f>
      </c>
      <c r="K17" t="str">
        <f>_xlfn.RANK.AVG(I17,$I$2:$I$61,1)</f>
      </c>
    </row>
    <row r="18">
      <c r="A18" t="n">
        <v>17</v>
      </c>
      <c r="B18" t="n">
        <v>1</v>
      </c>
      <c r="C18" t="n">
        <v>7</v>
      </c>
      <c r="D18" t="n">
        <v>0</v>
      </c>
      <c r="E18" t="n">
        <v>5</v>
      </c>
      <c r="F18" t="n">
        <v>5</v>
      </c>
      <c r="G18" t="n">
        <v>5</v>
      </c>
      <c r="H18" t="n">
        <v>5</v>
      </c>
      <c r="I18" s="2" t="str">
        <f>AVERAGE(E18:H18)</f>
      </c>
      <c r="J18" t="str">
        <f>_xlfn.RANK.AVG(C18,$C$2:$C$61,1)</f>
      </c>
      <c r="K18" t="str">
        <f>_xlfn.RANK.AVG(I18,$I$2:$I$61,1)</f>
      </c>
    </row>
    <row r="19">
      <c r="A19" t="n">
        <v>18</v>
      </c>
      <c r="B19" t="n">
        <v>1</v>
      </c>
      <c r="C19" t="n">
        <v>6</v>
      </c>
      <c r="D19" t="n">
        <v>1</v>
      </c>
      <c r="E19" t="n">
        <v>5</v>
      </c>
      <c r="F19" t="n">
        <v>5</v>
      </c>
      <c r="G19" t="n">
        <v>4</v>
      </c>
      <c r="H19" t="n">
        <v>5</v>
      </c>
      <c r="I19" s="2" t="str">
        <f>AVERAGE(E19:H19)</f>
      </c>
      <c r="J19" t="str">
        <f>_xlfn.RANK.AVG(C19,$C$2:$C$61,1)</f>
      </c>
      <c r="K19" t="str">
        <f>_xlfn.RANK.AVG(I19,$I$2:$I$61,1)</f>
      </c>
    </row>
    <row r="20">
      <c r="A20" t="n">
        <v>19</v>
      </c>
      <c r="B20" t="n">
        <v>1</v>
      </c>
      <c r="C20" t="n">
        <v>7</v>
      </c>
      <c r="D20" t="n">
        <v>0</v>
      </c>
      <c r="E20" t="n">
        <v>3</v>
      </c>
      <c r="F20" t="n">
        <v>4</v>
      </c>
      <c r="G20" t="n">
        <v>5</v>
      </c>
      <c r="H20" t="n">
        <v>5</v>
      </c>
      <c r="I20" s="2" t="str">
        <f>AVERAGE(E20:H20)</f>
      </c>
      <c r="J20" t="str">
        <f>_xlfn.RANK.AVG(C20,$C$2:$C$61,1)</f>
      </c>
      <c r="K20" t="str">
        <f>_xlfn.RANK.AVG(I20,$I$2:$I$61,1)</f>
      </c>
    </row>
    <row r="21">
      <c r="A21" t="n">
        <v>20</v>
      </c>
      <c r="B21" t="n">
        <v>1</v>
      </c>
      <c r="C21" t="n">
        <v>6.5</v>
      </c>
      <c r="D21" t="n">
        <v>0</v>
      </c>
      <c r="E21" t="n">
        <v>2</v>
      </c>
      <c r="F21" t="n">
        <v>2</v>
      </c>
      <c r="G21" t="n">
        <v>3</v>
      </c>
      <c r="H21" t="n">
        <v>2</v>
      </c>
      <c r="I21" s="2" t="str">
        <f>AVERAGE(E21:H21)</f>
      </c>
      <c r="J21" t="str">
        <f>_xlfn.RANK.AVG(C21,$C$2:$C$61,1)</f>
      </c>
      <c r="K21" t="str">
        <f>_xlfn.RANK.AVG(I21,$I$2:$I$61,1)</f>
      </c>
    </row>
    <row r="22">
      <c r="A22" t="n">
        <v>21</v>
      </c>
      <c r="B22" t="n">
        <v>1</v>
      </c>
      <c r="C22" t="n">
        <v>6.5</v>
      </c>
      <c r="D22" t="n">
        <v>1</v>
      </c>
      <c r="E22" t="n">
        <v>2</v>
      </c>
      <c r="F22" t="n">
        <v>3</v>
      </c>
      <c r="G22" t="n">
        <v>2</v>
      </c>
      <c r="H22" t="n">
        <v>3</v>
      </c>
      <c r="I22" s="2" t="str">
        <f>AVERAGE(E22:H22)</f>
      </c>
      <c r="J22" t="str">
        <f>_xlfn.RANK.AVG(C22,$C$2:$C$61,1)</f>
      </c>
      <c r="K22" t="str">
        <f>_xlfn.RANK.AVG(I22,$I$2:$I$61,1)</f>
      </c>
    </row>
    <row r="23">
      <c r="A23" t="n">
        <v>22</v>
      </c>
      <c r="B23" t="n">
        <v>1</v>
      </c>
      <c r="C23" t="n">
        <v>6.5</v>
      </c>
      <c r="D23" t="n">
        <v>0</v>
      </c>
      <c r="E23" t="n">
        <v>2</v>
      </c>
      <c r="F23" t="n">
        <v>4</v>
      </c>
      <c r="G23" t="n">
        <v>1</v>
      </c>
      <c r="H23" t="n">
        <v>2</v>
      </c>
      <c r="I23" s="2" t="str">
        <f>AVERAGE(E23:H23)</f>
      </c>
      <c r="J23" t="str">
        <f>_xlfn.RANK.AVG(C23,$C$2:$C$61,1)</f>
      </c>
      <c r="K23" t="str">
        <f>_xlfn.RANK.AVG(I23,$I$2:$I$61,1)</f>
      </c>
    </row>
    <row r="24">
      <c r="A24" t="n">
        <v>23</v>
      </c>
      <c r="B24" t="n">
        <v>1</v>
      </c>
      <c r="C24" t="n">
        <v>6</v>
      </c>
      <c r="D24" t="n">
        <v>0</v>
      </c>
      <c r="E24" t="n">
        <v>3</v>
      </c>
      <c r="F24" t="n">
        <v>3</v>
      </c>
      <c r="G24" t="n">
        <v>3</v>
      </c>
      <c r="H24" t="n">
        <v>3</v>
      </c>
      <c r="I24" s="2" t="str">
        <f>AVERAGE(E24:H24)</f>
      </c>
      <c r="J24" t="str">
        <f>_xlfn.RANK.AVG(C24,$C$2:$C$61,1)</f>
      </c>
      <c r="K24" t="str">
        <f>_xlfn.RANK.AVG(I24,$I$2:$I$61,1)</f>
      </c>
    </row>
    <row r="25">
      <c r="A25" t="n">
        <v>24</v>
      </c>
      <c r="B25" t="n">
        <v>1</v>
      </c>
      <c r="C25" t="n">
        <v>8</v>
      </c>
      <c r="D25" t="n">
        <v>1</v>
      </c>
      <c r="E25" t="n">
        <v>2</v>
      </c>
      <c r="F25" t="n">
        <v>2</v>
      </c>
      <c r="G25" t="n">
        <v>2</v>
      </c>
      <c r="H25" t="n">
        <v>3</v>
      </c>
      <c r="I25" s="2" t="str">
        <f>AVERAGE(E25:H25)</f>
      </c>
      <c r="J25" t="str">
        <f>_xlfn.RANK.AVG(C25,$C$2:$C$61,1)</f>
      </c>
      <c r="K25" t="str">
        <f>_xlfn.RANK.AVG(I25,$I$2:$I$61,1)</f>
      </c>
    </row>
    <row r="26">
      <c r="A26" t="n">
        <v>25</v>
      </c>
      <c r="B26" t="n">
        <v>0</v>
      </c>
      <c r="C26" t="n">
        <v>8</v>
      </c>
      <c r="D26" t="n">
        <v>0</v>
      </c>
      <c r="E26" t="n">
        <v>3</v>
      </c>
      <c r="F26" t="n">
        <v>4</v>
      </c>
      <c r="G26" t="n">
        <v>3</v>
      </c>
      <c r="H26" t="n">
        <v>3</v>
      </c>
      <c r="I26" s="2" t="str">
        <f>AVERAGE(E26:H26)</f>
      </c>
      <c r="J26" t="str">
        <f>_xlfn.RANK.AVG(C26,$C$2:$C$61,1)</f>
      </c>
      <c r="K26" t="str">
        <f>_xlfn.RANK.AVG(I26,$I$2:$I$61,1)</f>
      </c>
    </row>
    <row r="27">
      <c r="A27" t="n">
        <v>26</v>
      </c>
      <c r="B27" t="n">
        <v>0</v>
      </c>
      <c r="C27" t="n">
        <v>7.5</v>
      </c>
      <c r="D27" t="n">
        <v>1</v>
      </c>
      <c r="E27" t="n">
        <v>2</v>
      </c>
      <c r="F27" t="n">
        <v>2</v>
      </c>
      <c r="G27" t="n">
        <v>3</v>
      </c>
      <c r="H27" t="n">
        <v>1</v>
      </c>
      <c r="I27" s="2" t="str">
        <f>AVERAGE(E27:H27)</f>
      </c>
      <c r="J27" t="str">
        <f>_xlfn.RANK.AVG(C27,$C$2:$C$61,1)</f>
      </c>
      <c r="K27" t="str">
        <f>_xlfn.RANK.AVG(I27,$I$2:$I$61,1)</f>
      </c>
    </row>
    <row r="28">
      <c r="A28" t="n">
        <v>27</v>
      </c>
      <c r="B28" t="n">
        <v>0</v>
      </c>
      <c r="C28" t="n">
        <v>7.5</v>
      </c>
      <c r="D28" t="n">
        <v>0</v>
      </c>
      <c r="E28" t="n">
        <v>3</v>
      </c>
      <c r="F28" t="n">
        <v>2</v>
      </c>
      <c r="G28" t="n">
        <v>2</v>
      </c>
      <c r="H28" t="n">
        <v>3</v>
      </c>
      <c r="I28" s="2" t="str">
        <f>AVERAGE(E28:H28)</f>
      </c>
      <c r="J28" t="str">
        <f>_xlfn.RANK.AVG(C28,$C$2:$C$61,1)</f>
      </c>
      <c r="K28" t="str">
        <f>_xlfn.RANK.AVG(I28,$I$2:$I$61,1)</f>
      </c>
    </row>
    <row r="29">
      <c r="A29" t="n">
        <v>28</v>
      </c>
      <c r="B29" t="n">
        <v>0</v>
      </c>
      <c r="C29" t="n">
        <v>9</v>
      </c>
      <c r="D29" t="n">
        <v>0</v>
      </c>
      <c r="E29" t="n">
        <v>3</v>
      </c>
      <c r="F29" t="n">
        <v>3</v>
      </c>
      <c r="G29" t="n">
        <v>1</v>
      </c>
      <c r="H29" t="n">
        <v>2</v>
      </c>
      <c r="I29" s="2" t="str">
        <f>AVERAGE(E29:H29)</f>
      </c>
      <c r="J29" t="str">
        <f>_xlfn.RANK.AVG(C29,$C$2:$C$61,1)</f>
      </c>
      <c r="K29" t="str">
        <f>_xlfn.RANK.AVG(I29,$I$2:$I$61,1)</f>
      </c>
    </row>
    <row r="30">
      <c r="A30" t="n">
        <v>29</v>
      </c>
      <c r="B30" t="n">
        <v>0</v>
      </c>
      <c r="C30" t="n">
        <v>7.5</v>
      </c>
      <c r="D30" t="n">
        <v>0</v>
      </c>
      <c r="E30" t="n">
        <v>2</v>
      </c>
      <c r="F30" t="n">
        <v>3</v>
      </c>
      <c r="G30" t="n">
        <v>2</v>
      </c>
      <c r="H30" t="n">
        <v>1</v>
      </c>
      <c r="I30" s="2" t="str">
        <f>AVERAGE(E30:H30)</f>
      </c>
      <c r="J30" t="str">
        <f>_xlfn.RANK.AVG(C30,$C$2:$C$61,1)</f>
      </c>
      <c r="K30" t="str">
        <f>_xlfn.RANK.AVG(I30,$I$2:$I$61,1)</f>
      </c>
    </row>
    <row r="31">
      <c r="A31" t="n">
        <v>30</v>
      </c>
      <c r="B31" t="n">
        <v>0</v>
      </c>
      <c r="C31" t="n">
        <v>6</v>
      </c>
      <c r="D31" t="n">
        <v>0</v>
      </c>
      <c r="E31" t="n">
        <v>3</v>
      </c>
      <c r="F31" t="n">
        <v>4</v>
      </c>
      <c r="G31" t="n">
        <v>5</v>
      </c>
      <c r="H31" t="n">
        <v>2</v>
      </c>
      <c r="I31" s="2" t="str">
        <f>AVERAGE(E31:H31)</f>
      </c>
      <c r="J31" t="str">
        <f>_xlfn.RANK.AVG(C31,$C$2:$C$61,1)</f>
      </c>
      <c r="K31" t="str">
        <f>_xlfn.RANK.AVG(I31,$I$2:$I$61,1)</f>
      </c>
    </row>
    <row r="32">
      <c r="A32" t="n">
        <v>31</v>
      </c>
      <c r="B32" t="n">
        <v>0</v>
      </c>
      <c r="C32" t="n">
        <v>7</v>
      </c>
      <c r="D32" t="n">
        <v>0</v>
      </c>
      <c r="E32" t="n">
        <v>3</v>
      </c>
      <c r="F32" t="n">
        <v>3</v>
      </c>
      <c r="G32" t="n">
        <v>3</v>
      </c>
      <c r="H32" t="n">
        <v>2</v>
      </c>
      <c r="I32" s="2" t="str">
        <f>AVERAGE(E32:H32)</f>
      </c>
      <c r="J32" t="str">
        <f>_xlfn.RANK.AVG(C32,$C$2:$C$61,1)</f>
      </c>
      <c r="K32" t="str">
        <f>_xlfn.RANK.AVG(I32,$I$2:$I$61,1)</f>
      </c>
    </row>
    <row r="33">
      <c r="A33" t="n">
        <v>32</v>
      </c>
      <c r="B33" t="n">
        <v>0</v>
      </c>
      <c r="C33" t="n">
        <v>7.5</v>
      </c>
      <c r="D33" t="n">
        <v>0</v>
      </c>
      <c r="E33" t="n">
        <v>3</v>
      </c>
      <c r="F33" t="n">
        <v>3</v>
      </c>
      <c r="G33" t="n">
        <v>2</v>
      </c>
      <c r="H33" t="n">
        <v>3</v>
      </c>
      <c r="I33" s="2" t="str">
        <f>AVERAGE(E33:H33)</f>
      </c>
      <c r="J33" t="str">
        <f>_xlfn.RANK.AVG(C33,$C$2:$C$61,1)</f>
      </c>
      <c r="K33" t="str">
        <f>_xlfn.RANK.AVG(I33,$I$2:$I$61,1)</f>
      </c>
    </row>
    <row r="34">
      <c r="A34" t="n">
        <v>33</v>
      </c>
      <c r="B34" t="n">
        <v>0</v>
      </c>
      <c r="C34" t="n">
        <v>7</v>
      </c>
      <c r="D34" t="n">
        <v>0</v>
      </c>
      <c r="E34" t="n">
        <v>3</v>
      </c>
      <c r="F34" t="n">
        <v>2</v>
      </c>
      <c r="G34" t="n">
        <v>3</v>
      </c>
      <c r="H34" t="n">
        <v>3</v>
      </c>
      <c r="I34" s="2" t="str">
        <f>AVERAGE(E34:H34)</f>
      </c>
      <c r="J34" t="str">
        <f>_xlfn.RANK.AVG(C34,$C$2:$C$61,1)</f>
      </c>
      <c r="K34" t="str">
        <f>_xlfn.RANK.AVG(I34,$I$2:$I$61,1)</f>
      </c>
    </row>
    <row r="35">
      <c r="A35" t="n">
        <v>34</v>
      </c>
      <c r="B35" t="n">
        <v>0</v>
      </c>
      <c r="C35" t="n">
        <v>8</v>
      </c>
      <c r="D35" t="n">
        <v>0</v>
      </c>
      <c r="E35" t="n">
        <v>3</v>
      </c>
      <c r="F35" t="n">
        <v>2</v>
      </c>
      <c r="G35" t="n">
        <v>3</v>
      </c>
      <c r="H35" t="n">
        <v>3</v>
      </c>
      <c r="I35" s="2" t="str">
        <f>AVERAGE(E35:H35)</f>
      </c>
      <c r="J35" t="str">
        <f>_xlfn.RANK.AVG(C35,$C$2:$C$61,1)</f>
      </c>
      <c r="K35" t="str">
        <f>_xlfn.RANK.AVG(I35,$I$2:$I$61,1)</f>
      </c>
    </row>
    <row r="36">
      <c r="A36" t="n">
        <v>35</v>
      </c>
      <c r="B36" t="n">
        <v>0</v>
      </c>
      <c r="C36" t="n">
        <v>8.5</v>
      </c>
      <c r="D36" t="n">
        <v>0</v>
      </c>
      <c r="E36" t="n">
        <v>2</v>
      </c>
      <c r="F36" t="n">
        <v>2</v>
      </c>
      <c r="G36" t="n">
        <v>3</v>
      </c>
      <c r="H36" t="n">
        <v>2</v>
      </c>
      <c r="I36" s="2" t="str">
        <f>AVERAGE(E36:H36)</f>
      </c>
      <c r="J36" t="str">
        <f>_xlfn.RANK.AVG(C36,$C$2:$C$61,1)</f>
      </c>
      <c r="K36" t="str">
        <f>_xlfn.RANK.AVG(I36,$I$2:$I$61,1)</f>
      </c>
    </row>
    <row r="37">
      <c r="A37" t="n">
        <v>36</v>
      </c>
      <c r="B37" t="n">
        <v>0</v>
      </c>
      <c r="C37" t="n">
        <v>8</v>
      </c>
      <c r="D37" t="n">
        <v>0</v>
      </c>
      <c r="E37" t="n">
        <v>3</v>
      </c>
      <c r="F37" t="n">
        <v>3</v>
      </c>
      <c r="G37" t="n">
        <v>3</v>
      </c>
      <c r="H37" t="n">
        <v>4</v>
      </c>
      <c r="I37" s="2" t="str">
        <f>AVERAGE(E37:H37)</f>
      </c>
      <c r="J37" t="str">
        <f>_xlfn.RANK.AVG(C37,$C$2:$C$61,1)</f>
      </c>
      <c r="K37" t="str">
        <f>_xlfn.RANK.AVG(I37,$I$2:$I$61,1)</f>
      </c>
    </row>
    <row r="38">
      <c r="A38" t="n">
        <v>37</v>
      </c>
      <c r="B38" t="n">
        <v>0</v>
      </c>
      <c r="C38" t="n">
        <v>7</v>
      </c>
      <c r="D38" t="n">
        <v>0</v>
      </c>
      <c r="E38" t="n">
        <v>2</v>
      </c>
      <c r="F38" t="n">
        <v>3</v>
      </c>
      <c r="G38" t="n">
        <v>3</v>
      </c>
      <c r="H38" t="n">
        <v>2</v>
      </c>
      <c r="I38" s="2" t="str">
        <f>AVERAGE(E38:H38)</f>
      </c>
      <c r="J38" t="str">
        <f>_xlfn.RANK.AVG(C38,$C$2:$C$61,1)</f>
      </c>
      <c r="K38" t="str">
        <f>_xlfn.RANK.AVG(I38,$I$2:$I$61,1)</f>
      </c>
    </row>
    <row r="39">
      <c r="A39" t="n">
        <v>38</v>
      </c>
      <c r="B39" t="n">
        <v>0</v>
      </c>
      <c r="C39" t="n">
        <v>8</v>
      </c>
      <c r="D39" t="n">
        <v>0</v>
      </c>
      <c r="E39" t="n">
        <v>3</v>
      </c>
      <c r="F39" t="n">
        <v>3</v>
      </c>
      <c r="G39" t="n">
        <v>3</v>
      </c>
      <c r="H39" t="n">
        <v>2</v>
      </c>
      <c r="I39" s="2" t="str">
        <f>AVERAGE(E39:H39)</f>
      </c>
      <c r="J39" t="str">
        <f>_xlfn.RANK.AVG(C39,$C$2:$C$61,1)</f>
      </c>
      <c r="K39" t="str">
        <f>_xlfn.RANK.AVG(I39,$I$2:$I$61,1)</f>
      </c>
    </row>
    <row r="40">
      <c r="A40" t="n">
        <v>39</v>
      </c>
      <c r="B40" t="n">
        <v>0</v>
      </c>
      <c r="C40" t="n">
        <v>7.5</v>
      </c>
      <c r="D40" t="n">
        <v>0</v>
      </c>
      <c r="E40" t="n">
        <v>3</v>
      </c>
      <c r="F40" t="n">
        <v>2</v>
      </c>
      <c r="G40" t="n">
        <v>2</v>
      </c>
      <c r="H40" t="n">
        <v>2</v>
      </c>
      <c r="I40" s="2" t="str">
        <f>AVERAGE(E40:H40)</f>
      </c>
      <c r="J40" t="str">
        <f>_xlfn.RANK.AVG(C40,$C$2:$C$61,1)</f>
      </c>
      <c r="K40" t="str">
        <f>_xlfn.RANK.AVG(I40,$I$2:$I$61,1)</f>
      </c>
    </row>
    <row r="41">
      <c r="A41" t="n">
        <v>40</v>
      </c>
      <c r="B41" t="n">
        <v>0</v>
      </c>
      <c r="C41" t="n">
        <v>6.5</v>
      </c>
      <c r="D41" t="n">
        <v>0</v>
      </c>
      <c r="E41" t="n">
        <v>2</v>
      </c>
      <c r="F41" t="n">
        <v>3</v>
      </c>
      <c r="G41" t="n">
        <v>3</v>
      </c>
      <c r="H41" t="n">
        <v>3</v>
      </c>
      <c r="I41" s="2" t="str">
        <f>AVERAGE(E41:H41)</f>
      </c>
      <c r="J41" t="str">
        <f>_xlfn.RANK.AVG(C41,$C$2:$C$61,1)</f>
      </c>
      <c r="K41" t="str">
        <f>_xlfn.RANK.AVG(I41,$I$2:$I$61,1)</f>
      </c>
    </row>
    <row r="42">
      <c r="A42" t="n">
        <v>41</v>
      </c>
      <c r="B42" t="n">
        <v>0</v>
      </c>
      <c r="C42" t="n">
        <v>7.5</v>
      </c>
      <c r="D42" t="n">
        <v>0</v>
      </c>
      <c r="E42" t="n">
        <v>2</v>
      </c>
      <c r="F42" t="n">
        <v>3</v>
      </c>
      <c r="G42" t="n">
        <v>2</v>
      </c>
      <c r="H42" t="n">
        <v>2</v>
      </c>
      <c r="I42" s="2" t="str">
        <f>AVERAGE(E42:H42)</f>
      </c>
      <c r="J42" t="str">
        <f>_xlfn.RANK.AVG(C42,$C$2:$C$61,1)</f>
      </c>
      <c r="K42" t="str">
        <f>_xlfn.RANK.AVG(I42,$I$2:$I$61,1)</f>
      </c>
    </row>
    <row r="43">
      <c r="A43" t="n">
        <v>42</v>
      </c>
      <c r="B43" t="n">
        <v>0</v>
      </c>
      <c r="C43" t="n">
        <v>8.5</v>
      </c>
      <c r="D43" t="n">
        <v>0</v>
      </c>
      <c r="E43" t="n">
        <v>2</v>
      </c>
      <c r="F43" t="n">
        <v>2</v>
      </c>
      <c r="G43" t="n">
        <v>3</v>
      </c>
      <c r="H43" t="n">
        <v>1</v>
      </c>
      <c r="I43" s="2" t="str">
        <f>AVERAGE(E43:H43)</f>
      </c>
      <c r="J43" t="str">
        <f>_xlfn.RANK.AVG(C43,$C$2:$C$61,1)</f>
      </c>
      <c r="K43" t="str">
        <f>_xlfn.RANK.AVG(I43,$I$2:$I$61,1)</f>
      </c>
    </row>
    <row r="44">
      <c r="A44" t="n">
        <v>43</v>
      </c>
      <c r="B44" t="n">
        <v>0</v>
      </c>
      <c r="C44" t="n">
        <v>8</v>
      </c>
      <c r="D44" t="n">
        <v>1</v>
      </c>
      <c r="E44" t="n">
        <v>3</v>
      </c>
      <c r="F44" t="n">
        <v>3</v>
      </c>
      <c r="G44" t="n">
        <v>3</v>
      </c>
      <c r="H44" t="n">
        <v>3</v>
      </c>
      <c r="I44" s="2" t="str">
        <f>AVERAGE(E44:H44)</f>
      </c>
      <c r="J44" t="str">
        <f>_xlfn.RANK.AVG(C44,$C$2:$C$61,1)</f>
      </c>
      <c r="K44" t="str">
        <f>_xlfn.RANK.AVG(I44,$I$2:$I$61,1)</f>
      </c>
    </row>
    <row r="45">
      <c r="A45" t="n">
        <v>44</v>
      </c>
      <c r="B45" t="n">
        <v>0</v>
      </c>
      <c r="C45" t="n">
        <v>8</v>
      </c>
      <c r="D45" t="n">
        <v>0</v>
      </c>
      <c r="E45" t="n">
        <v>3</v>
      </c>
      <c r="F45" t="n">
        <v>4</v>
      </c>
      <c r="G45" t="n">
        <v>3</v>
      </c>
      <c r="H45" t="n">
        <v>4</v>
      </c>
      <c r="I45" s="2" t="str">
        <f>AVERAGE(E45:H45)</f>
      </c>
      <c r="J45" t="str">
        <f>_xlfn.RANK.AVG(C45,$C$2:$C$61,1)</f>
      </c>
      <c r="K45" t="str">
        <f>_xlfn.RANK.AVG(I45,$I$2:$I$61,1)</f>
      </c>
    </row>
    <row r="46">
      <c r="A46" t="n">
        <v>45</v>
      </c>
      <c r="B46" t="n">
        <v>0</v>
      </c>
      <c r="C46" t="n">
        <v>7</v>
      </c>
      <c r="D46" t="n">
        <v>0</v>
      </c>
      <c r="E46" t="n">
        <v>3</v>
      </c>
      <c r="F46" t="n">
        <v>3</v>
      </c>
      <c r="G46" t="n">
        <v>2</v>
      </c>
      <c r="H46" t="n">
        <v>2</v>
      </c>
      <c r="I46" s="2" t="str">
        <f>AVERAGE(E46:H46)</f>
      </c>
      <c r="J46" t="str">
        <f>_xlfn.RANK.AVG(C46,$C$2:$C$61,1)</f>
      </c>
      <c r="K46" t="str">
        <f>_xlfn.RANK.AVG(I46,$I$2:$I$61,1)</f>
      </c>
    </row>
    <row r="47">
      <c r="A47" t="n">
        <v>46</v>
      </c>
      <c r="B47" t="n">
        <v>0</v>
      </c>
      <c r="C47" t="n">
        <v>6.5</v>
      </c>
      <c r="D47" t="n">
        <v>0</v>
      </c>
      <c r="E47" t="n">
        <v>4</v>
      </c>
      <c r="F47" t="n">
        <v>3</v>
      </c>
      <c r="G47" t="n">
        <v>3</v>
      </c>
      <c r="H47" t="n">
        <v>5</v>
      </c>
      <c r="I47" s="2" t="str">
        <f>AVERAGE(E47:H47)</f>
      </c>
      <c r="J47" t="str">
        <f>_xlfn.RANK.AVG(C47,$C$2:$C$61,1)</f>
      </c>
      <c r="K47" t="str">
        <f>_xlfn.RANK.AVG(I47,$I$2:$I$61,1)</f>
      </c>
    </row>
    <row r="48">
      <c r="A48" t="n">
        <v>47</v>
      </c>
      <c r="B48" t="n">
        <v>0</v>
      </c>
      <c r="C48" t="n">
        <v>6.5</v>
      </c>
      <c r="D48" t="n">
        <v>0</v>
      </c>
      <c r="E48" t="n">
        <v>3</v>
      </c>
      <c r="F48" t="n">
        <v>3</v>
      </c>
      <c r="G48" t="n">
        <v>3</v>
      </c>
      <c r="H48" t="n">
        <v>3</v>
      </c>
      <c r="I48" s="2" t="str">
        <f>AVERAGE(E48:H48)</f>
      </c>
      <c r="J48" t="str">
        <f>_xlfn.RANK.AVG(C48,$C$2:$C$61,1)</f>
      </c>
      <c r="K48" t="str">
        <f>_xlfn.RANK.AVG(I48,$I$2:$I$61,1)</f>
      </c>
    </row>
    <row r="49">
      <c r="A49" t="n">
        <v>48</v>
      </c>
      <c r="B49" t="n">
        <v>0</v>
      </c>
      <c r="C49" t="n">
        <v>6</v>
      </c>
      <c r="D49" t="n">
        <v>0</v>
      </c>
      <c r="E49" t="n">
        <v>3</v>
      </c>
      <c r="F49" t="n">
        <v>2</v>
      </c>
      <c r="G49" t="n">
        <v>3</v>
      </c>
      <c r="H49" t="n">
        <v>3</v>
      </c>
      <c r="I49" s="2" t="str">
        <f>AVERAGE(E49:H49)</f>
      </c>
      <c r="J49" t="str">
        <f>_xlfn.RANK.AVG(C49,$C$2:$C$61,1)</f>
      </c>
      <c r="K49" t="str">
        <f>_xlfn.RANK.AVG(I49,$I$2:$I$61,1)</f>
      </c>
    </row>
    <row r="50">
      <c r="A50" t="n">
        <v>49</v>
      </c>
      <c r="B50" t="n">
        <v>0</v>
      </c>
      <c r="C50" t="n">
        <v>7</v>
      </c>
      <c r="D50" t="n">
        <v>0</v>
      </c>
      <c r="E50" t="n">
        <v>2</v>
      </c>
      <c r="F50" t="n">
        <v>3</v>
      </c>
      <c r="G50" t="n">
        <v>3</v>
      </c>
      <c r="H50" t="n">
        <v>3</v>
      </c>
      <c r="I50" s="2" t="str">
        <f>AVERAGE(E50:H50)</f>
      </c>
      <c r="J50" t="str">
        <f>_xlfn.RANK.AVG(C50,$C$2:$C$61,1)</f>
      </c>
      <c r="K50" t="str">
        <f>_xlfn.RANK.AVG(I50,$I$2:$I$61,1)</f>
      </c>
    </row>
    <row r="51">
      <c r="A51" t="n">
        <v>50</v>
      </c>
      <c r="B51" t="n">
        <v>0</v>
      </c>
      <c r="C51" t="n">
        <v>6</v>
      </c>
      <c r="D51" t="n">
        <v>0</v>
      </c>
      <c r="E51" t="n">
        <v>2</v>
      </c>
      <c r="F51" t="n">
        <v>3</v>
      </c>
      <c r="G51" t="n">
        <v>2</v>
      </c>
      <c r="H51" t="n">
        <v>3</v>
      </c>
      <c r="I51" s="2" t="str">
        <f>AVERAGE(E51:H51)</f>
      </c>
      <c r="J51" t="str">
        <f>_xlfn.RANK.AVG(C51,$C$2:$C$61,1)</f>
      </c>
      <c r="K51" t="str">
        <f>_xlfn.RANK.AVG(I51,$I$2:$I$61,1)</f>
      </c>
    </row>
    <row r="52">
      <c r="A52" t="n">
        <v>51</v>
      </c>
      <c r="B52" t="n">
        <v>0</v>
      </c>
      <c r="C52" t="n">
        <v>8</v>
      </c>
      <c r="D52" t="n">
        <v>0</v>
      </c>
      <c r="E52" t="n">
        <v>3</v>
      </c>
      <c r="F52" t="n">
        <v>3</v>
      </c>
      <c r="G52" t="n">
        <v>3</v>
      </c>
      <c r="H52" t="n">
        <v>2</v>
      </c>
      <c r="I52" s="2" t="str">
        <f>AVERAGE(E52:H52)</f>
      </c>
      <c r="J52" t="str">
        <f>_xlfn.RANK.AVG(C52,$C$2:$C$61,1)</f>
      </c>
      <c r="K52" t="str">
        <f>_xlfn.RANK.AVG(I52,$I$2:$I$61,1)</f>
      </c>
    </row>
    <row r="53">
      <c r="A53" t="n">
        <v>52</v>
      </c>
      <c r="B53" t="n">
        <v>0</v>
      </c>
      <c r="C53" t="n">
        <v>5.5</v>
      </c>
      <c r="D53" t="n">
        <v>0</v>
      </c>
      <c r="E53" t="n">
        <v>3</v>
      </c>
      <c r="F53" t="n">
        <v>5</v>
      </c>
      <c r="G53" t="n">
        <v>4</v>
      </c>
      <c r="H53" t="n">
        <v>4</v>
      </c>
      <c r="I53" s="2" t="str">
        <f>AVERAGE(E53:H53)</f>
      </c>
      <c r="J53" t="str">
        <f>_xlfn.RANK.AVG(C53,$C$2:$C$61,1)</f>
      </c>
      <c r="K53" t="str">
        <f>_xlfn.RANK.AVG(I53,$I$2:$I$61,1)</f>
      </c>
    </row>
    <row r="54">
      <c r="A54" t="n">
        <v>53</v>
      </c>
      <c r="B54" t="n">
        <v>0</v>
      </c>
      <c r="C54" t="n">
        <v>6.5</v>
      </c>
      <c r="D54" t="n">
        <v>1</v>
      </c>
      <c r="E54" t="n">
        <v>4</v>
      </c>
      <c r="F54" t="n">
        <v>3</v>
      </c>
      <c r="G54" t="n">
        <v>3</v>
      </c>
      <c r="H54" t="n">
        <v>3</v>
      </c>
      <c r="I54" s="2" t="str">
        <f>AVERAGE(E54:H54)</f>
      </c>
      <c r="J54" t="str">
        <f>_xlfn.RANK.AVG(C54,$C$2:$C$61,1)</f>
      </c>
      <c r="K54" t="str">
        <f>_xlfn.RANK.AVG(I54,$I$2:$I$61,1)</f>
      </c>
    </row>
    <row r="55">
      <c r="A55" t="n">
        <v>54</v>
      </c>
      <c r="B55" t="n">
        <v>0</v>
      </c>
      <c r="C55" t="n">
        <v>7</v>
      </c>
      <c r="D55" t="n">
        <v>0</v>
      </c>
      <c r="E55" t="n">
        <v>4</v>
      </c>
      <c r="F55" t="n">
        <v>3</v>
      </c>
      <c r="G55" t="n">
        <v>3</v>
      </c>
      <c r="H55" t="n">
        <v>3</v>
      </c>
      <c r="I55" s="2" t="str">
        <f>AVERAGE(E55:H55)</f>
      </c>
      <c r="J55" t="str">
        <f>_xlfn.RANK.AVG(C55,$C$2:$C$61,1)</f>
      </c>
      <c r="K55" t="str">
        <f>_xlfn.RANK.AVG(I55,$I$2:$I$61,1)</f>
      </c>
    </row>
    <row r="56">
      <c r="A56" t="n">
        <v>55</v>
      </c>
      <c r="B56" t="n">
        <v>0</v>
      </c>
      <c r="C56" t="n">
        <v>7</v>
      </c>
      <c r="D56" t="n">
        <v>0</v>
      </c>
      <c r="E56" t="n">
        <v>3</v>
      </c>
      <c r="F56" t="n">
        <v>4</v>
      </c>
      <c r="G56" t="n">
        <v>4</v>
      </c>
      <c r="H56" t="n">
        <v>4</v>
      </c>
      <c r="I56" s="2" t="str">
        <f>AVERAGE(E56:H56)</f>
      </c>
      <c r="J56" t="str">
        <f>_xlfn.RANK.AVG(C56,$C$2:$C$61,1)</f>
      </c>
      <c r="K56" t="str">
        <f>_xlfn.RANK.AVG(I56,$I$2:$I$61,1)</f>
      </c>
    </row>
    <row r="57">
      <c r="A57" t="n">
        <v>56</v>
      </c>
      <c r="B57" t="n">
        <v>0</v>
      </c>
      <c r="C57" t="n">
        <v>8</v>
      </c>
      <c r="D57" t="n">
        <v>0</v>
      </c>
      <c r="E57" t="n">
        <v>2</v>
      </c>
      <c r="F57" t="n">
        <v>2</v>
      </c>
      <c r="G57" t="n">
        <v>3</v>
      </c>
      <c r="H57" t="n">
        <v>4</v>
      </c>
      <c r="I57" s="2" t="str">
        <f>AVERAGE(E57:H57)</f>
      </c>
      <c r="J57" t="str">
        <f>_xlfn.RANK.AVG(C57,$C$2:$C$61,1)</f>
      </c>
      <c r="K57" t="str">
        <f>_xlfn.RANK.AVG(I57,$I$2:$I$61,1)</f>
      </c>
    </row>
    <row r="58">
      <c r="A58" t="n">
        <v>57</v>
      </c>
      <c r="B58" t="n">
        <v>0</v>
      </c>
      <c r="C58" t="n">
        <v>8</v>
      </c>
      <c r="D58" t="n">
        <v>0</v>
      </c>
      <c r="E58" t="n">
        <v>3</v>
      </c>
      <c r="F58" t="n">
        <v>2</v>
      </c>
      <c r="G58" t="n">
        <v>4</v>
      </c>
      <c r="H58" t="n">
        <v>3</v>
      </c>
      <c r="I58" s="2" t="str">
        <f>AVERAGE(E58:H58)</f>
      </c>
      <c r="J58" t="str">
        <f>_xlfn.RANK.AVG(C58,$C$2:$C$61,1)</f>
      </c>
      <c r="K58" t="str">
        <f>_xlfn.RANK.AVG(I58,$I$2:$I$61,1)</f>
      </c>
    </row>
    <row r="59">
      <c r="A59" t="n">
        <v>58</v>
      </c>
      <c r="B59" t="n">
        <v>0</v>
      </c>
      <c r="C59" t="n">
        <v>7.5</v>
      </c>
      <c r="D59" t="n">
        <v>0</v>
      </c>
      <c r="E59" t="n">
        <v>4</v>
      </c>
      <c r="F59" t="n">
        <v>4</v>
      </c>
      <c r="G59" t="n">
        <v>4</v>
      </c>
      <c r="H59" t="n">
        <v>4</v>
      </c>
      <c r="I59" s="2" t="str">
        <f>AVERAGE(E59:H59)</f>
      </c>
      <c r="J59" t="str">
        <f>_xlfn.RANK.AVG(C59,$C$2:$C$61,1)</f>
      </c>
      <c r="K59" t="str">
        <f>_xlfn.RANK.AVG(I59,$I$2:$I$61,1)</f>
      </c>
    </row>
    <row r="60">
      <c r="A60" t="n">
        <v>59</v>
      </c>
      <c r="B60" t="n">
        <v>0</v>
      </c>
      <c r="C60" t="n">
        <v>7</v>
      </c>
      <c r="D60" t="n">
        <v>0</v>
      </c>
      <c r="E60" t="n">
        <v>3</v>
      </c>
      <c r="F60" t="n">
        <v>3</v>
      </c>
      <c r="G60" t="n">
        <v>2</v>
      </c>
      <c r="H60" t="n">
        <v>3</v>
      </c>
      <c r="I60" s="2" t="str">
        <f>AVERAGE(E60:H60)</f>
      </c>
      <c r="J60" t="str">
        <f>_xlfn.RANK.AVG(C60,$C$2:$C$61,1)</f>
      </c>
      <c r="K60" t="str">
        <f>_xlfn.RANK.AVG(I60,$I$2:$I$61,1)</f>
      </c>
    </row>
    <row r="61">
      <c r="A61" t="n">
        <v>60</v>
      </c>
      <c r="B61" t="n">
        <v>0</v>
      </c>
      <c r="C61" t="n">
        <v>9</v>
      </c>
      <c r="D61" t="n">
        <v>0</v>
      </c>
      <c r="E61" t="n">
        <v>2</v>
      </c>
      <c r="F61" t="n">
        <v>2</v>
      </c>
      <c r="G61" t="n">
        <v>2</v>
      </c>
      <c r="H61" t="n">
        <v>4</v>
      </c>
      <c r="I61" s="2" t="str">
        <f>AVERAGE(E61:H61)</f>
      </c>
      <c r="J61" t="str">
        <f>_xlfn.RANK.AVG(C61,$C$2:$C$61,1)</f>
      </c>
      <c r="K61" t="str">
        <f>_xlfn.RANK.AVG(I61,$I$2:$I$61,1)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4" topLeftCell="A5" activePane="bottomLeft" state="frozen"/>
      <selection pane="bottomLeft"/>
    </sheetView>
  </sheetViews>
  <sheetFormatPr defaultRowHeight="15.0" baseColWidth="10"/>
  <cols>
    <col min="1" max="1" width="38.71" hidden="0" customWidth="1"/>
    <col min="2" max="2" width="14.71" hidden="0" customWidth="1"/>
    <col min="3" max="3" width="70.71" hidden="0" customWidth="1"/>
    <col min="4" max="4" width="12.71" hidden="0" customWidth="1"/>
    <col min="5" max="5" width="38.71" hidden="0" customWidth="1"/>
    <col min="6" max="6" width="2.71" hidden="0" customWidth="1"/>
    <col min="7" max="7" width="14.71" hidden="0" customWidth="1"/>
    <col min="8" max="8" width="16.71" hidden="0" customWidth="1"/>
    <col min="9" max="9" width="16.71" hidden="0" customWidth="1"/>
    <col min="10" max="10" width="8.71" hidden="0" customWidth="1"/>
  </cols>
  <sheetData>
    <row r="1">
      <c r="A1" s="3" t="s">
        <v>11</v>
      </c>
    </row>
    <row r="2">
      <c r="A2" t="s">
        <v>12</v>
      </c>
    </row>
    <row r="3">
      <c r="G3" s="4" t="s">
        <v>167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G4" t="s">
        <v>21</v>
      </c>
      <c r="H4" t="s">
        <v>168</v>
      </c>
      <c r="I4" t="s">
        <v>169</v>
      </c>
      <c r="J4" t="s">
        <v>170</v>
      </c>
    </row>
    <row r="5">
      <c r="A5" s="4" t="s">
        <v>18</v>
      </c>
      <c r="B5" s="5"/>
      <c r="D5" s="5"/>
      <c r="G5" t="s">
        <v>171</v>
      </c>
      <c r="H5" t="str">
        <f>COUNTIFS(Dane!$B$2:$B$61,1,Dane!$D$2:$D$61,0)</f>
      </c>
      <c r="I5" t="str">
        <f>COUNTIFS(Dane!$B$2:$B$61,1,Dane!$D$2:$D$61,1)</f>
      </c>
      <c r="J5" t="str">
        <f>SUM(H5:I5)</f>
      </c>
    </row>
    <row r="6">
      <c r="A6" t="s">
        <v>19</v>
      </c>
      <c r="B6" s="5" t="str">
        <f>COUNT(Dane!I2:I61)</f>
      </c>
      <c r="C6" t="s">
        <v>20</v>
      </c>
      <c r="D6" s="5" t="n">
        <v>60</v>
      </c>
      <c r="E6" t="s">
        <v>21</v>
      </c>
      <c r="G6" t="s">
        <v>172</v>
      </c>
      <c r="H6" t="str">
        <f>COUNTIFS(Dane!$B$2:$B$61,0,Dane!$D$2:$D$61,0)</f>
      </c>
      <c r="I6" t="str">
        <f>COUNTIFS(Dane!$B$2:$B$61,0,Dane!$D$2:$D$61,1)</f>
      </c>
      <c r="J6" t="str">
        <f>SUM(H6:I6)</f>
      </c>
    </row>
    <row r="7">
      <c r="A7" t="s">
        <v>22</v>
      </c>
      <c r="B7" s="5" t="str">
        <f>AVERAGE(Dane!I2:I61)</f>
      </c>
      <c r="C7" t="s">
        <v>23</v>
      </c>
      <c r="D7" s="5" t="n">
        <v>3.02083333333333</v>
      </c>
      <c r="E7" t="s">
        <v>21</v>
      </c>
      <c r="G7" t="s">
        <v>170</v>
      </c>
      <c r="H7" t="str">
        <f>SUM(H5:H6)</f>
      </c>
      <c r="I7" t="str">
        <f>SUM(I5:I6)</f>
      </c>
      <c r="J7" t="str">
        <f>SUM(H7:I7)</f>
      </c>
    </row>
    <row r="8">
      <c r="A8" t="s">
        <v>24</v>
      </c>
      <c r="B8" s="5" t="str">
        <f>_xlfn.STDEV.S(Dane!I2:I61)</f>
      </c>
      <c r="C8" t="s">
        <v>25</v>
      </c>
      <c r="D8" s="5" t="n">
        <v>0.74403228394205</v>
      </c>
      <c r="E8" t="s">
        <v>21</v>
      </c>
    </row>
    <row r="9">
      <c r="A9" t="s">
        <v>26</v>
      </c>
      <c r="B9" s="5" t="str">
        <f>MEDIAN(Dane!I2:I61)</f>
      </c>
      <c r="C9" t="s">
        <v>27</v>
      </c>
      <c r="D9" s="5" t="n">
        <v>2.75</v>
      </c>
      <c r="E9" t="s">
        <v>21</v>
      </c>
      <c r="G9" s="4" t="s">
        <v>173</v>
      </c>
    </row>
    <row r="10">
      <c r="A10" t="s">
        <v>28</v>
      </c>
      <c r="B10" s="5" t="str">
        <f>_xlfn.QUARTILE.INC(Dane!I2:I61,1)</f>
      </c>
      <c r="C10" t="s">
        <v>29</v>
      </c>
      <c r="D10" s="5" t="n">
        <v>2.5</v>
      </c>
      <c r="E10" t="s">
        <v>30</v>
      </c>
      <c r="G10" t="s">
        <v>21</v>
      </c>
      <c r="H10" t="s">
        <v>168</v>
      </c>
      <c r="I10" t="s">
        <v>169</v>
      </c>
      <c r="J10" t="s">
        <v>21</v>
      </c>
    </row>
    <row r="11">
      <c r="A11" t="s">
        <v>31</v>
      </c>
      <c r="B11" s="5" t="str">
        <f>_xlfn.QUARTILE.INC(Dane!I2:I61,3)</f>
      </c>
      <c r="C11" t="s">
        <v>32</v>
      </c>
      <c r="D11" s="5" t="n">
        <v>3.5</v>
      </c>
      <c r="E11" t="s">
        <v>30</v>
      </c>
      <c r="G11" t="s">
        <v>171</v>
      </c>
      <c r="H11" s="6" t="str">
        <f>$J5*H$7/$J$7</f>
      </c>
      <c r="I11" s="6" t="str">
        <f>$J5*I$7/$J$7</f>
      </c>
    </row>
    <row r="12">
      <c r="A12" t="s">
        <v>33</v>
      </c>
      <c r="B12" s="5" t="str">
        <f>_xlfn.QUARTILE.EXC(Dane!I2:I61,1)</f>
      </c>
      <c r="C12" t="s">
        <v>34</v>
      </c>
      <c r="D12" s="5" t="n">
        <v>2.5</v>
      </c>
      <c r="E12" t="s">
        <v>35</v>
      </c>
      <c r="G12" t="s">
        <v>172</v>
      </c>
      <c r="H12" s="6" t="str">
        <f>$J6*H$7/$J$7</f>
      </c>
      <c r="I12" s="6" t="str">
        <f>$J6*I$7/$J$7</f>
      </c>
    </row>
    <row r="13">
      <c r="A13" t="s">
        <v>36</v>
      </c>
      <c r="B13" s="5" t="str">
        <f>_xlfn.QUARTILE.EXC(Dane!I2:I61,3)</f>
      </c>
      <c r="C13" t="s">
        <v>37</v>
      </c>
      <c r="D13" s="5" t="n">
        <v>3.5</v>
      </c>
      <c r="E13" t="s">
        <v>35</v>
      </c>
    </row>
    <row r="14">
      <c r="A14" t="s">
        <v>38</v>
      </c>
      <c r="B14" s="5" t="str">
        <f>MIN(Dane!I2:I61)</f>
      </c>
      <c r="C14" t="s">
        <v>39</v>
      </c>
      <c r="D14" s="5" t="n">
        <v>2</v>
      </c>
      <c r="E14" t="s">
        <v>21</v>
      </c>
      <c r="G14" t="s">
        <v>174</v>
      </c>
    </row>
    <row r="15">
      <c r="A15" t="s">
        <v>40</v>
      </c>
      <c r="B15" s="5" t="str">
        <f>MAX(Dane!I2:I61)</f>
      </c>
      <c r="C15" t="s">
        <v>41</v>
      </c>
      <c r="D15" s="5" t="n">
        <v>5</v>
      </c>
      <c r="E15" t="s">
        <v>21</v>
      </c>
    </row>
    <row r="16">
      <c r="A16" t="s">
        <v>42</v>
      </c>
      <c r="B16" s="5" t="str">
        <f>SKEW(Dane!I2:I61)</f>
      </c>
      <c r="C16" t="s">
        <v>43</v>
      </c>
      <c r="D16" s="5" t="n">
        <v>1.00990165620983</v>
      </c>
      <c r="E16" t="s">
        <v>21</v>
      </c>
    </row>
    <row r="17">
      <c r="A17" t="s">
        <v>44</v>
      </c>
      <c r="B17" s="5" t="str">
        <f>KURT(Dane!I2:I61)</f>
      </c>
      <c r="C17" t="s">
        <v>45</v>
      </c>
      <c r="D17" s="5" t="n">
        <v>0.62285078784637</v>
      </c>
      <c r="E17" t="s">
        <v>21</v>
      </c>
    </row>
    <row r="18">
      <c r="A18" t="s">
        <v>46</v>
      </c>
      <c r="B18" s="5" t="str">
        <f>COUNTIF(Dane!B2:B61,1)</f>
      </c>
      <c r="C18" t="s">
        <v>47</v>
      </c>
      <c r="D18" s="5" t="n">
        <v>24</v>
      </c>
      <c r="E18" t="s">
        <v>21</v>
      </c>
    </row>
    <row r="19">
      <c r="A19" t="s">
        <v>48</v>
      </c>
      <c r="B19" s="5" t="str">
        <f>COUNTIF(Dane!B2:B61,0)</f>
      </c>
      <c r="C19" t="s">
        <v>49</v>
      </c>
      <c r="D19" s="5" t="n">
        <v>36</v>
      </c>
      <c r="E19" t="s">
        <v>21</v>
      </c>
    </row>
    <row r="20">
      <c r="A20" t="s">
        <v>50</v>
      </c>
      <c r="B20" s="5" t="str">
        <f>AVERAGEIF(Dane!B2:B61,1,Dane!I2:I61)</f>
      </c>
      <c r="C20" t="s">
        <v>51</v>
      </c>
      <c r="D20" s="5" t="n">
        <v>3.29166666666667</v>
      </c>
      <c r="E20" t="s">
        <v>21</v>
      </c>
    </row>
    <row r="21">
      <c r="A21" t="s">
        <v>52</v>
      </c>
      <c r="B21" s="5" t="str">
        <f>AVERAGEIF(Dane!B2:B61,0,Dane!I2:I61)</f>
      </c>
      <c r="C21" t="s">
        <v>53</v>
      </c>
      <c r="D21" s="5" t="n">
        <v>2.84027777777778</v>
      </c>
      <c r="E21" t="s">
        <v>21</v>
      </c>
    </row>
    <row r="22">
      <c r="A22" t="s">
        <v>54</v>
      </c>
      <c r="B22" s="5" t="str">
        <f>_xlfn.STDEV.S(Dane!I2:I25)</f>
      </c>
      <c r="C22" t="s">
        <v>55</v>
      </c>
      <c r="D22" s="5" t="n">
        <v>0.922740090904432</v>
      </c>
      <c r="E22" t="s">
        <v>21</v>
      </c>
    </row>
    <row r="23">
      <c r="A23" t="s">
        <v>56</v>
      </c>
      <c r="B23" s="5" t="str">
        <f>_xlfn.STDEV.S(Dane!I26:I61)</f>
      </c>
      <c r="C23" t="s">
        <v>57</v>
      </c>
      <c r="D23" s="5" t="n">
        <v>0.538359869609863</v>
      </c>
      <c r="E23" t="s">
        <v>21</v>
      </c>
    </row>
    <row r="24">
      <c r="A24" t="s">
        <v>58</v>
      </c>
      <c r="B24" s="5" t="str">
        <f>_xlfn.QUARTILE.INC(Dane!I2:I25,3)</f>
      </c>
      <c r="C24" t="s">
        <v>59</v>
      </c>
      <c r="D24" s="5" t="n">
        <v>3.8125</v>
      </c>
      <c r="E24" t="s">
        <v>30</v>
      </c>
    </row>
    <row r="25">
      <c r="A25" t="s">
        <v>60</v>
      </c>
      <c r="B25" s="5" t="str">
        <f>_xlfn.QUARTILE.EXC(Dane!I2:I25,3)</f>
      </c>
      <c r="C25" t="s">
        <v>61</v>
      </c>
      <c r="D25" s="5" t="n">
        <v>3.9375</v>
      </c>
      <c r="E25" t="s">
        <v>35</v>
      </c>
    </row>
    <row r="26">
      <c r="A26" s="4" t="s">
        <v>62</v>
      </c>
      <c r="B26" s="5"/>
      <c r="D26" s="5"/>
    </row>
    <row r="27">
      <c r="A27" t="s">
        <v>63</v>
      </c>
      <c r="B27" s="5" t="str">
        <f>_xlfn.T.TEST(Dane!I2:I25,Dane!I26:I61,2,2)</f>
      </c>
      <c r="C27" t="s">
        <v>64</v>
      </c>
      <c r="D27" s="5" t="n">
        <v>0.0199897233761845</v>
      </c>
      <c r="E27" t="s">
        <v>65</v>
      </c>
    </row>
    <row r="28">
      <c r="A28" t="s">
        <v>66</v>
      </c>
      <c r="B28" s="5" t="str">
        <f>_xlfn.T.TEST(Dane!I2:I25,Dane!I26:I61,2,3)</f>
      </c>
      <c r="C28" t="s">
        <v>67</v>
      </c>
      <c r="D28" s="5" t="n">
        <v>0.0377285793337949</v>
      </c>
      <c r="E28" t="s">
        <v>68</v>
      </c>
    </row>
    <row r="29">
      <c r="A29" t="s">
        <v>69</v>
      </c>
      <c r="B29" s="5" t="str">
        <f>B20-B21</f>
      </c>
      <c r="C29" t="s">
        <v>70</v>
      </c>
      <c r="D29" s="5" t="n">
        <v>0.451388888888889</v>
      </c>
      <c r="E29" t="s">
        <v>21</v>
      </c>
    </row>
    <row r="30">
      <c r="A30" t="s">
        <v>71</v>
      </c>
      <c r="B30" s="5" t="str">
        <f>SQRT(B22^2/B18+B23^2/B19)</f>
      </c>
      <c r="C30" t="s">
        <v>72</v>
      </c>
      <c r="D30" s="5" t="n">
        <v>0.208633467956088</v>
      </c>
      <c r="E30" t="s">
        <v>21</v>
      </c>
    </row>
    <row r="31">
      <c r="A31" t="s">
        <v>73</v>
      </c>
      <c r="B31" s="5" t="str">
        <f>B29/B30</f>
      </c>
      <c r="C31" t="s">
        <v>74</v>
      </c>
      <c r="D31" s="5" t="n">
        <v>2.16354975695412</v>
      </c>
      <c r="E31" t="s">
        <v>21</v>
      </c>
    </row>
    <row r="32">
      <c r="A32" t="s">
        <v>75</v>
      </c>
      <c r="B32" s="5" t="str">
        <f>(B22^2/B18+B23^2/B19)^2/((B22^2/B18)^2/(B18-1)+(B23^2/B19)^2/(B19-1))</f>
      </c>
      <c r="C32" t="s">
        <v>76</v>
      </c>
      <c r="D32" s="5" t="n">
        <v>33.4899638562962</v>
      </c>
      <c r="E32" t="s">
        <v>21</v>
      </c>
    </row>
    <row r="33">
      <c r="A33" t="s">
        <v>77</v>
      </c>
      <c r="B33" s="5" t="str">
        <f>_xlfn.T.INV.2T(0.05,B32)</f>
      </c>
      <c r="C33" t="s">
        <v>78</v>
      </c>
      <c r="D33" s="5" t="n">
        <v>2.03451529744934</v>
      </c>
      <c r="E33" t="s">
        <v>79</v>
      </c>
    </row>
    <row r="34">
      <c r="A34" t="s">
        <v>80</v>
      </c>
      <c r="B34" s="5" t="str">
        <f>B29-B33*B30</f>
      </c>
      <c r="C34" t="s">
        <v>81</v>
      </c>
      <c r="D34" s="5" t="n">
        <v>0.0269209067723211</v>
      </c>
      <c r="E34" t="s">
        <v>21</v>
      </c>
    </row>
    <row r="35">
      <c r="A35" t="s">
        <v>82</v>
      </c>
      <c r="B35" s="5" t="str">
        <f>B29+B33*B30</f>
      </c>
      <c r="C35" t="s">
        <v>83</v>
      </c>
      <c r="D35" s="5" t="n">
        <v>0.875856871005457</v>
      </c>
      <c r="E35" t="s">
        <v>21</v>
      </c>
    </row>
    <row r="36">
      <c r="A36" t="s">
        <v>84</v>
      </c>
      <c r="B36" s="5" t="str">
        <f>SQRT(((B18-1)*B22^2+(B19-1)*B23^2)/(B18+B19-2))</f>
      </c>
      <c r="C36" t="s">
        <v>85</v>
      </c>
      <c r="D36" s="5" t="n">
        <v>0.715920321076493</v>
      </c>
      <c r="E36" t="s">
        <v>21</v>
      </c>
    </row>
    <row r="37">
      <c r="A37" t="s">
        <v>86</v>
      </c>
      <c r="B37" s="5" t="str">
        <f>B29/B36</f>
      </c>
      <c r="C37" t="s">
        <v>87</v>
      </c>
      <c r="D37" s="5" t="n">
        <v>0.63050157342951</v>
      </c>
      <c r="E37" t="s">
        <v>88</v>
      </c>
    </row>
    <row r="38">
      <c r="A38" t="s">
        <v>89</v>
      </c>
      <c r="B38" s="5" t="str">
        <f>B29/(B36*SQRT(1/B18+1/B19))</f>
      </c>
      <c r="C38" t="s">
        <v>90</v>
      </c>
      <c r="D38" s="5" t="n">
        <v>2.39258524842858</v>
      </c>
      <c r="E38" t="s">
        <v>21</v>
      </c>
    </row>
    <row r="39">
      <c r="A39" t="s">
        <v>91</v>
      </c>
      <c r="B39" s="5" t="str">
        <f>B18+B19-2</f>
      </c>
      <c r="C39" t="s">
        <v>92</v>
      </c>
      <c r="D39" s="5" t="n">
        <v>58</v>
      </c>
      <c r="E39" t="s">
        <v>21</v>
      </c>
    </row>
    <row r="40">
      <c r="A40" s="4" t="s">
        <v>93</v>
      </c>
      <c r="B40" s="5"/>
      <c r="D40" s="5"/>
    </row>
    <row r="41">
      <c r="A41" t="s">
        <v>94</v>
      </c>
      <c r="B41" s="5" t="str">
        <f>_xlfn.CHISQ.TEST(H5:I6,H11:I12)</f>
      </c>
      <c r="C41" t="s">
        <v>95</v>
      </c>
      <c r="D41" s="5" t="n">
        <v>0.0338948535246892</v>
      </c>
      <c r="E41" t="s">
        <v>96</v>
      </c>
    </row>
    <row r="42">
      <c r="A42" t="s">
        <v>97</v>
      </c>
      <c r="B42" s="5" t="str">
        <f>SUMPRODUCT((H5:I6-H11:I12)^2/H11:I12)</f>
      </c>
      <c r="C42" t="s">
        <v>98</v>
      </c>
      <c r="D42" s="5" t="n">
        <v>4.5</v>
      </c>
      <c r="E42" t="s">
        <v>21</v>
      </c>
    </row>
    <row r="43">
      <c r="A43" t="s">
        <v>99</v>
      </c>
      <c r="B43" s="5" t="str">
        <f>(2-1)*(2-1)</f>
      </c>
      <c r="C43" t="s">
        <v>100</v>
      </c>
      <c r="D43" s="5" t="n">
        <v>1</v>
      </c>
      <c r="E43" t="s">
        <v>21</v>
      </c>
    </row>
    <row r="44">
      <c r="A44" t="s">
        <v>101</v>
      </c>
      <c r="B44" s="5" t="str">
        <f>_xlfn.CHISQ.DIST.RT(B42,B43)</f>
      </c>
      <c r="C44" t="s">
        <v>102</v>
      </c>
      <c r="D44" s="5" t="n">
        <v>0.0338948535246892</v>
      </c>
      <c r="E44" t="s">
        <v>21</v>
      </c>
    </row>
    <row r="45">
      <c r="A45" t="s">
        <v>103</v>
      </c>
      <c r="B45" s="5" t="str">
        <f>MIN(H11:I12)</f>
      </c>
      <c r="C45" t="s">
        <v>104</v>
      </c>
      <c r="D45" s="5" t="n">
        <v>4</v>
      </c>
      <c r="E45" t="s">
        <v>105</v>
      </c>
    </row>
    <row r="46">
      <c r="A46" t="s">
        <v>106</v>
      </c>
      <c r="B46" s="5" t="str">
        <f>SQRT(B42/J7)</f>
      </c>
      <c r="C46" t="s">
        <v>107</v>
      </c>
      <c r="D46" s="5" t="n">
        <v>0.273861278752583</v>
      </c>
      <c r="E46" t="s">
        <v>21</v>
      </c>
    </row>
    <row r="47">
      <c r="A47" t="s">
        <v>108</v>
      </c>
      <c r="B47" s="5"/>
      <c r="C47" t="s">
        <v>109</v>
      </c>
      <c r="D47" s="5" t="n">
        <v>0.0770998717435417</v>
      </c>
      <c r="E47" t="s">
        <v>110</v>
      </c>
    </row>
    <row r="48">
      <c r="A48" t="s">
        <v>111</v>
      </c>
      <c r="B48" s="5"/>
      <c r="C48" t="s">
        <v>109</v>
      </c>
      <c r="D48" s="5" t="n">
        <v>0.0729127550745018</v>
      </c>
      <c r="E48" t="s">
        <v>110</v>
      </c>
    </row>
    <row r="49">
      <c r="A49" s="4" t="s">
        <v>112</v>
      </c>
      <c r="B49" s="5"/>
      <c r="D49" s="5"/>
    </row>
    <row r="50">
      <c r="A50" t="s">
        <v>113</v>
      </c>
      <c r="B50" s="5" t="str">
        <f>CORREL(Dane!C2:C61,Dane!I2:I61)</f>
      </c>
      <c r="C50" t="s">
        <v>114</v>
      </c>
      <c r="D50" s="5" t="n">
        <v>-0.430478014975292</v>
      </c>
      <c r="E50" t="s">
        <v>21</v>
      </c>
    </row>
    <row r="51">
      <c r="A51" t="s">
        <v>115</v>
      </c>
      <c r="B51" s="5" t="str">
        <f>COUNT(Dane!C2:C61)</f>
      </c>
      <c r="C51" t="s">
        <v>116</v>
      </c>
      <c r="D51" s="5" t="n">
        <v>60</v>
      </c>
      <c r="E51" t="s">
        <v>21</v>
      </c>
    </row>
    <row r="52">
      <c r="A52" t="s">
        <v>117</v>
      </c>
      <c r="B52" s="5" t="str">
        <f>B50*SQRT(B51-2)/SQRT(1-B50^2)</f>
      </c>
      <c r="C52" t="s">
        <v>118</v>
      </c>
      <c r="D52" s="5" t="n">
        <v>-3.632194802467</v>
      </c>
      <c r="E52" t="s">
        <v>21</v>
      </c>
    </row>
    <row r="53">
      <c r="A53" t="s">
        <v>119</v>
      </c>
      <c r="B53" s="5" t="str">
        <f>_xlfn.T.DIST.2T(ABS(B52),B51-2)</f>
      </c>
      <c r="C53" t="s">
        <v>120</v>
      </c>
      <c r="D53" s="5" t="n">
        <v>0.00059652985155932</v>
      </c>
      <c r="E53" t="s">
        <v>21</v>
      </c>
    </row>
    <row r="54">
      <c r="A54" t="s">
        <v>121</v>
      </c>
      <c r="B54" s="5" t="str">
        <f>CORREL(Dane!J2:J61,Dane!K2:K61)</f>
      </c>
      <c r="C54" t="s">
        <v>122</v>
      </c>
      <c r="D54" s="5" t="n">
        <v>-0.412395963562618</v>
      </c>
      <c r="E54" t="s">
        <v>123</v>
      </c>
    </row>
    <row r="55">
      <c r="A55" s="4" t="s">
        <v>124</v>
      </c>
      <c r="B55" s="5"/>
      <c r="D55" s="5"/>
    </row>
    <row r="56">
      <c r="A56" t="s">
        <v>125</v>
      </c>
      <c r="B56" s="5" t="str">
        <f>INDEX(LINEST(Dane!I2:I61,Dane!B2:C61,TRUE,TRUE),1,3)</f>
      </c>
      <c r="C56" t="s">
        <v>126</v>
      </c>
      <c r="D56" s="5" t="n">
        <v>5.17989250529417</v>
      </c>
      <c r="E56" t="s">
        <v>21</v>
      </c>
    </row>
    <row r="57">
      <c r="A57" t="s">
        <v>127</v>
      </c>
      <c r="B57" s="5" t="str">
        <f>INDEX(LINEST(Dane!I2:I61,Dane!B2:C61,TRUE,TRUE),1,2)</f>
      </c>
      <c r="C57" t="s">
        <v>128</v>
      </c>
      <c r="D57" s="5" t="n">
        <v>0.237292069484087</v>
      </c>
      <c r="E57" t="s">
        <v>21</v>
      </c>
    </row>
    <row r="58">
      <c r="A58" t="s">
        <v>129</v>
      </c>
      <c r="B58" s="5" t="str">
        <f>INDEX(LINEST(Dane!I2:I61,Dane!B2:C61,TRUE,TRUE),1,1)</f>
      </c>
      <c r="C58" t="s">
        <v>130</v>
      </c>
      <c r="D58" s="5" t="n">
        <v>-0.317834453549397</v>
      </c>
      <c r="E58" t="s">
        <v>21</v>
      </c>
    </row>
    <row r="59">
      <c r="A59" t="s">
        <v>131</v>
      </c>
      <c r="B59" s="5" t="str">
        <f>INDEX(LINEST(Dane!I2:I61,Dane!B2:C61,TRUE,TRUE),2,3)</f>
      </c>
      <c r="C59" t="s">
        <v>132</v>
      </c>
      <c r="D59" s="5" t="n">
        <v>0.81606461956225</v>
      </c>
      <c r="E59" t="s">
        <v>21</v>
      </c>
    </row>
    <row r="60">
      <c r="A60" t="s">
        <v>133</v>
      </c>
      <c r="B60" s="5" t="str">
        <f>INDEX(LINEST(Dane!I2:I61,Dane!B2:C61,TRUE,TRUE),2,2)</f>
      </c>
      <c r="C60" t="s">
        <v>134</v>
      </c>
      <c r="D60" s="5" t="n">
        <v>0.192476708617674</v>
      </c>
      <c r="E60" t="s">
        <v>21</v>
      </c>
    </row>
    <row r="61">
      <c r="A61" t="s">
        <v>135</v>
      </c>
      <c r="B61" s="5" t="str">
        <f>INDEX(LINEST(Dane!I2:I61,Dane!B2:C61,TRUE,TRUE),2,1)</f>
      </c>
      <c r="C61" t="s">
        <v>136</v>
      </c>
      <c r="D61" s="5" t="n">
        <v>0.109805284131165</v>
      </c>
      <c r="E61" t="s">
        <v>21</v>
      </c>
    </row>
    <row r="62">
      <c r="A62" t="s">
        <v>137</v>
      </c>
      <c r="B62" s="5" t="str">
        <f>INDEX(LINEST(Dane!I2:I61,Dane!B2:C61,TRUE,TRUE),3,1)</f>
      </c>
      <c r="C62" t="s">
        <v>138</v>
      </c>
      <c r="D62" s="5" t="n">
        <v>0.206470476123162</v>
      </c>
      <c r="E62" t="s">
        <v>21</v>
      </c>
    </row>
    <row r="63">
      <c r="A63" t="s">
        <v>139</v>
      </c>
      <c r="B63" s="5" t="str">
        <f>INDEX(LINEST(Dane!I2:I61,Dane!B2:C61,TRUE,TRUE),4,1)</f>
      </c>
      <c r="C63" t="s">
        <v>140</v>
      </c>
      <c r="D63" s="5" t="n">
        <v>7.41548788350238</v>
      </c>
      <c r="E63" t="s">
        <v>21</v>
      </c>
    </row>
    <row r="64">
      <c r="A64" t="s">
        <v>141</v>
      </c>
      <c r="B64" s="5" t="str">
        <f>INDEX(LINEST(Dane!I2:I61,Dane!B2:C61,TRUE,TRUE),4,2)</f>
      </c>
      <c r="C64" t="s">
        <v>142</v>
      </c>
      <c r="D64" s="5" t="n">
        <v>57</v>
      </c>
      <c r="E64" t="s">
        <v>21</v>
      </c>
    </row>
    <row r="65">
      <c r="A65" t="s">
        <v>143</v>
      </c>
      <c r="B65" s="5" t="str">
        <f>_xlfn.F.DIST.RT(B63,2,B64)</f>
      </c>
      <c r="C65" t="s">
        <v>144</v>
      </c>
      <c r="D65" s="5" t="n">
        <v>0.00137261283347228</v>
      </c>
      <c r="E65" t="s">
        <v>21</v>
      </c>
    </row>
    <row r="66">
      <c r="A66" t="s">
        <v>145</v>
      </c>
      <c r="B66" s="5" t="str">
        <f>B57/B60</f>
      </c>
      <c r="C66" t="s">
        <v>146</v>
      </c>
      <c r="D66" s="5" t="n">
        <v>1.23283524114822</v>
      </c>
      <c r="E66" t="s">
        <v>21</v>
      </c>
    </row>
    <row r="67">
      <c r="A67" t="s">
        <v>147</v>
      </c>
      <c r="B67" s="5" t="str">
        <f>_xlfn.T.DIST.2T(ABS(B66),B64)</f>
      </c>
      <c r="C67" t="s">
        <v>148</v>
      </c>
      <c r="D67" s="5" t="n">
        <v>0.222697792474748</v>
      </c>
      <c r="E67" t="s">
        <v>21</v>
      </c>
    </row>
    <row r="68">
      <c r="A68" t="s">
        <v>149</v>
      </c>
      <c r="B68" s="5" t="str">
        <f>B58/B61</f>
      </c>
      <c r="C68" t="s">
        <v>150</v>
      </c>
      <c r="D68" s="5" t="n">
        <v>-2.89452785505055</v>
      </c>
      <c r="E68" t="s">
        <v>21</v>
      </c>
    </row>
    <row r="69">
      <c r="A69" t="s">
        <v>151</v>
      </c>
      <c r="B69" s="5" t="str">
        <f>_xlfn.T.DIST.2T(ABS(B68),B64)</f>
      </c>
      <c r="C69" t="s">
        <v>152</v>
      </c>
      <c r="D69" s="5" t="n">
        <v>0.0053729192884778</v>
      </c>
      <c r="E69" t="s">
        <v>21</v>
      </c>
    </row>
    <row r="70">
      <c r="A70" s="4" t="s">
        <v>153</v>
      </c>
      <c r="B70" s="5"/>
      <c r="D70" s="5"/>
    </row>
    <row r="71">
      <c r="A71" t="s">
        <v>154</v>
      </c>
      <c r="B71" s="5" t="str">
        <f>_xlfn.VAR.S(Dane!E2:E61)</f>
      </c>
      <c r="C71" t="s">
        <v>155</v>
      </c>
      <c r="D71" s="5" t="n">
        <v>0.647175141242937</v>
      </c>
      <c r="E71" t="s">
        <v>21</v>
      </c>
    </row>
    <row r="72">
      <c r="A72" t="s">
        <v>156</v>
      </c>
      <c r="B72" s="5" t="str">
        <f>_xlfn.VAR.S(Dane!F2:F61)</f>
      </c>
      <c r="C72" t="s">
        <v>157</v>
      </c>
      <c r="D72" s="5" t="n">
        <v>0.857344632768361</v>
      </c>
      <c r="E72" t="s">
        <v>21</v>
      </c>
    </row>
    <row r="73">
      <c r="A73" t="s">
        <v>158</v>
      </c>
      <c r="B73" s="5" t="str">
        <f>_xlfn.VAR.S(Dane!G2:G61)</f>
      </c>
      <c r="C73" t="s">
        <v>159</v>
      </c>
      <c r="D73" s="5" t="n">
        <v>0.794067796610169</v>
      </c>
      <c r="E73" t="s">
        <v>21</v>
      </c>
    </row>
    <row r="74">
      <c r="A74" t="s">
        <v>160</v>
      </c>
      <c r="B74" s="5" t="str">
        <f>_xlfn.VAR.S(Dane!H2:H61)</f>
      </c>
      <c r="C74" t="s">
        <v>161</v>
      </c>
      <c r="D74" s="5" t="n">
        <v>1.04632768361582</v>
      </c>
      <c r="E74" t="s">
        <v>21</v>
      </c>
    </row>
    <row r="75">
      <c r="A75" t="s">
        <v>162</v>
      </c>
      <c r="B75" s="5" t="str">
        <f>_xlfn.VAR.S(Dane!I2:I61)*16</f>
      </c>
      <c r="C75" t="s">
        <v>163</v>
      </c>
      <c r="D75" s="5" t="n">
        <v>8.85734463276836</v>
      </c>
      <c r="E75" t="s">
        <v>164</v>
      </c>
    </row>
    <row r="76">
      <c r="A76" t="s">
        <v>165</v>
      </c>
      <c r="B76" s="5" t="str">
        <f>4/3*(1-SUM(B71,B72,B73,B74)/B75)</f>
      </c>
      <c r="C76" t="s">
        <v>166</v>
      </c>
      <c r="D76" s="5" t="n">
        <v>0.82980917450699</v>
      </c>
      <c r="E76" t="s">
        <v>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0.71" hidden="0" customWidth="1"/>
  </cols>
  <sheetData>
    <row r="1">
      <c r="A1" t="s">
        <v>175</v>
      </c>
    </row>
    <row r="2">
      <c r="A2" t="s">
        <v>176</v>
      </c>
    </row>
    <row r="3">
      <c r="A3" t="s">
        <v>21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21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21</v>
      </c>
    </row>
    <row r="14">
      <c r="A14" t="s">
        <v>185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2026-10-16T21:37:36Z</dcterms:created>
</coreProperties>
</file>